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H17160 - Rekonstrukce mos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'H17160 - Rekonstrukce mos...'!$C$4:$Q$70,'H17160 - Rekonstrukce mos...'!$C$76:$Q$112,'H17160 - Rekonstrukce mos...'!$C$118:$Q$349</definedName>
    <definedName name="_xlnm.Print_Titles" localSheetId="1">'H17160 - Rekonstrukce mos...'!$127:$127</definedName>
  </definedNames>
  <calcPr/>
</workbook>
</file>

<file path=xl/calcChain.xml><?xml version="1.0" encoding="utf-8"?>
<calcChain xmlns="http://schemas.openxmlformats.org/spreadsheetml/2006/main">
  <c i="2" r="N349"/>
  <c i="1" r="AY88"/>
  <c r="AX88"/>
  <c i="2" r="BI345"/>
  <c r="BH345"/>
  <c r="BG345"/>
  <c r="BF345"/>
  <c r="AA345"/>
  <c r="Y345"/>
  <c r="W345"/>
  <c r="BK345"/>
  <c r="N345"/>
  <c r="BE345"/>
  <c r="BI344"/>
  <c r="BH344"/>
  <c r="BG344"/>
  <c r="BF344"/>
  <c r="AA344"/>
  <c r="Y344"/>
  <c r="W344"/>
  <c r="BK344"/>
  <c r="N344"/>
  <c r="BE344"/>
  <c r="BI342"/>
  <c r="BH342"/>
  <c r="BG342"/>
  <c r="BF342"/>
  <c r="AA342"/>
  <c r="Y342"/>
  <c r="W342"/>
  <c r="BK342"/>
  <c r="N342"/>
  <c r="BE342"/>
  <c r="BI340"/>
  <c r="BH340"/>
  <c r="BG340"/>
  <c r="BF340"/>
  <c r="AA340"/>
  <c r="Y340"/>
  <c r="W340"/>
  <c r="BK340"/>
  <c r="N340"/>
  <c r="BE340"/>
  <c r="BI338"/>
  <c r="BH338"/>
  <c r="BG338"/>
  <c r="BF338"/>
  <c r="AA338"/>
  <c r="AA337"/>
  <c r="AA336"/>
  <c r="Y338"/>
  <c r="Y337"/>
  <c r="Y336"/>
  <c r="W338"/>
  <c r="W337"/>
  <c r="W336"/>
  <c r="BK338"/>
  <c r="BK337"/>
  <c r="N337"/>
  <c r="BK336"/>
  <c r="N336"/>
  <c r="N338"/>
  <c r="BE338"/>
  <c r="N102"/>
  <c r="N101"/>
  <c r="BI334"/>
  <c r="BH334"/>
  <c r="BG334"/>
  <c r="BF334"/>
  <c r="AA334"/>
  <c r="AA333"/>
  <c r="Y334"/>
  <c r="Y333"/>
  <c r="W334"/>
  <c r="W333"/>
  <c r="BK334"/>
  <c r="BK333"/>
  <c r="N333"/>
  <c r="N334"/>
  <c r="BE334"/>
  <c r="N100"/>
  <c r="BI332"/>
  <c r="BH332"/>
  <c r="BG332"/>
  <c r="BF332"/>
  <c r="AA332"/>
  <c r="Y332"/>
  <c r="W332"/>
  <c r="BK332"/>
  <c r="N332"/>
  <c r="BE332"/>
  <c r="BI330"/>
  <c r="BH330"/>
  <c r="BG330"/>
  <c r="BF330"/>
  <c r="AA330"/>
  <c r="Y330"/>
  <c r="W330"/>
  <c r="BK330"/>
  <c r="N330"/>
  <c r="BE330"/>
  <c r="BI329"/>
  <c r="BH329"/>
  <c r="BG329"/>
  <c r="BF329"/>
  <c r="AA329"/>
  <c r="AA328"/>
  <c r="AA327"/>
  <c r="Y329"/>
  <c r="Y328"/>
  <c r="Y327"/>
  <c r="W329"/>
  <c r="W328"/>
  <c r="W327"/>
  <c r="BK329"/>
  <c r="BK328"/>
  <c r="N328"/>
  <c r="BK327"/>
  <c r="N327"/>
  <c r="N329"/>
  <c r="BE329"/>
  <c r="N99"/>
  <c r="N98"/>
  <c r="BI326"/>
  <c r="BH326"/>
  <c r="BG326"/>
  <c r="BF326"/>
  <c r="AA326"/>
  <c r="Y326"/>
  <c r="W326"/>
  <c r="BK326"/>
  <c r="N326"/>
  <c r="BE326"/>
  <c r="BI325"/>
  <c r="BH325"/>
  <c r="BG325"/>
  <c r="BF325"/>
  <c r="AA325"/>
  <c r="AA324"/>
  <c r="Y325"/>
  <c r="Y324"/>
  <c r="W325"/>
  <c r="W324"/>
  <c r="BK325"/>
  <c r="BK324"/>
  <c r="N324"/>
  <c r="N325"/>
  <c r="BE325"/>
  <c r="N97"/>
  <c r="BI323"/>
  <c r="BH323"/>
  <c r="BG323"/>
  <c r="BF323"/>
  <c r="AA323"/>
  <c r="Y323"/>
  <c r="W323"/>
  <c r="BK323"/>
  <c r="N323"/>
  <c r="BE323"/>
  <c r="BI322"/>
  <c r="BH322"/>
  <c r="BG322"/>
  <c r="BF322"/>
  <c r="AA322"/>
  <c r="Y322"/>
  <c r="W322"/>
  <c r="BK322"/>
  <c r="N322"/>
  <c r="BE322"/>
  <c r="BI321"/>
  <c r="BH321"/>
  <c r="BG321"/>
  <c r="BF321"/>
  <c r="AA321"/>
  <c r="Y321"/>
  <c r="W321"/>
  <c r="BK321"/>
  <c r="N321"/>
  <c r="BE321"/>
  <c r="BI320"/>
  <c r="BH320"/>
  <c r="BG320"/>
  <c r="BF320"/>
  <c r="AA320"/>
  <c r="Y320"/>
  <c r="W320"/>
  <c r="BK320"/>
  <c r="N320"/>
  <c r="BE320"/>
  <c r="BI319"/>
  <c r="BH319"/>
  <c r="BG319"/>
  <c r="BF319"/>
  <c r="AA319"/>
  <c r="Y319"/>
  <c r="W319"/>
  <c r="BK319"/>
  <c r="N319"/>
  <c r="BE319"/>
  <c r="BI318"/>
  <c r="BH318"/>
  <c r="BG318"/>
  <c r="BF318"/>
  <c r="AA318"/>
  <c r="AA317"/>
  <c r="Y318"/>
  <c r="Y317"/>
  <c r="W318"/>
  <c r="W317"/>
  <c r="BK318"/>
  <c r="BK317"/>
  <c r="N317"/>
  <c r="N318"/>
  <c r="BE318"/>
  <c r="N96"/>
  <c r="BI315"/>
  <c r="BH315"/>
  <c r="BG315"/>
  <c r="BF315"/>
  <c r="AA315"/>
  <c r="Y315"/>
  <c r="W315"/>
  <c r="BK315"/>
  <c r="N315"/>
  <c r="BE315"/>
  <c r="BI313"/>
  <c r="BH313"/>
  <c r="BG313"/>
  <c r="BF313"/>
  <c r="AA313"/>
  <c r="Y313"/>
  <c r="W313"/>
  <c r="BK313"/>
  <c r="N313"/>
  <c r="BE313"/>
  <c r="BI311"/>
  <c r="BH311"/>
  <c r="BG311"/>
  <c r="BF311"/>
  <c r="AA311"/>
  <c r="Y311"/>
  <c r="W311"/>
  <c r="BK311"/>
  <c r="N311"/>
  <c r="BE311"/>
  <c r="BI308"/>
  <c r="BH308"/>
  <c r="BG308"/>
  <c r="BF308"/>
  <c r="AA308"/>
  <c r="Y308"/>
  <c r="W308"/>
  <c r="BK308"/>
  <c r="N308"/>
  <c r="BE308"/>
  <c r="BI305"/>
  <c r="BH305"/>
  <c r="BG305"/>
  <c r="BF305"/>
  <c r="AA305"/>
  <c r="Y305"/>
  <c r="W305"/>
  <c r="BK305"/>
  <c r="N305"/>
  <c r="BE305"/>
  <c r="BI301"/>
  <c r="BH301"/>
  <c r="BG301"/>
  <c r="BF301"/>
  <c r="AA301"/>
  <c r="Y301"/>
  <c r="W301"/>
  <c r="BK301"/>
  <c r="N301"/>
  <c r="BE301"/>
  <c r="BI297"/>
  <c r="BH297"/>
  <c r="BG297"/>
  <c r="BF297"/>
  <c r="AA297"/>
  <c r="Y297"/>
  <c r="W297"/>
  <c r="BK297"/>
  <c r="N297"/>
  <c r="BE297"/>
  <c r="BI295"/>
  <c r="BH295"/>
  <c r="BG295"/>
  <c r="BF295"/>
  <c r="AA295"/>
  <c r="Y295"/>
  <c r="W295"/>
  <c r="BK295"/>
  <c r="N295"/>
  <c r="BE295"/>
  <c r="BI293"/>
  <c r="BH293"/>
  <c r="BG293"/>
  <c r="BF293"/>
  <c r="AA293"/>
  <c r="Y293"/>
  <c r="W293"/>
  <c r="BK293"/>
  <c r="N293"/>
  <c r="BE293"/>
  <c r="BI291"/>
  <c r="BH291"/>
  <c r="BG291"/>
  <c r="BF291"/>
  <c r="AA291"/>
  <c r="Y291"/>
  <c r="W291"/>
  <c r="BK291"/>
  <c r="N291"/>
  <c r="BE291"/>
  <c r="BI288"/>
  <c r="BH288"/>
  <c r="BG288"/>
  <c r="BF288"/>
  <c r="AA288"/>
  <c r="Y288"/>
  <c r="W288"/>
  <c r="BK288"/>
  <c r="N288"/>
  <c r="BE288"/>
  <c r="BI287"/>
  <c r="BH287"/>
  <c r="BG287"/>
  <c r="BF287"/>
  <c r="AA287"/>
  <c r="Y287"/>
  <c r="W287"/>
  <c r="BK287"/>
  <c r="N287"/>
  <c r="BE287"/>
  <c r="BI286"/>
  <c r="BH286"/>
  <c r="BG286"/>
  <c r="BF286"/>
  <c r="AA286"/>
  <c r="Y286"/>
  <c r="W286"/>
  <c r="BK286"/>
  <c r="N286"/>
  <c r="BE286"/>
  <c r="BI283"/>
  <c r="BH283"/>
  <c r="BG283"/>
  <c r="BF283"/>
  <c r="AA283"/>
  <c r="Y283"/>
  <c r="W283"/>
  <c r="BK283"/>
  <c r="N283"/>
  <c r="BE283"/>
  <c r="BI282"/>
  <c r="BH282"/>
  <c r="BG282"/>
  <c r="BF282"/>
  <c r="AA282"/>
  <c r="Y282"/>
  <c r="W282"/>
  <c r="BK282"/>
  <c r="N282"/>
  <c r="BE282"/>
  <c r="BI279"/>
  <c r="BH279"/>
  <c r="BG279"/>
  <c r="BF279"/>
  <c r="AA279"/>
  <c r="Y279"/>
  <c r="W279"/>
  <c r="BK279"/>
  <c r="N279"/>
  <c r="BE279"/>
  <c r="BI276"/>
  <c r="BH276"/>
  <c r="BG276"/>
  <c r="BF276"/>
  <c r="AA276"/>
  <c r="Y276"/>
  <c r="W276"/>
  <c r="BK276"/>
  <c r="N276"/>
  <c r="BE276"/>
  <c r="BI273"/>
  <c r="BH273"/>
  <c r="BG273"/>
  <c r="BF273"/>
  <c r="AA273"/>
  <c r="Y273"/>
  <c r="W273"/>
  <c r="BK273"/>
  <c r="N273"/>
  <c r="BE273"/>
  <c r="BI270"/>
  <c r="BH270"/>
  <c r="BG270"/>
  <c r="BF270"/>
  <c r="AA270"/>
  <c r="Y270"/>
  <c r="W270"/>
  <c r="BK270"/>
  <c r="N270"/>
  <c r="BE270"/>
  <c r="BI267"/>
  <c r="BH267"/>
  <c r="BG267"/>
  <c r="BF267"/>
  <c r="AA267"/>
  <c r="Y267"/>
  <c r="W267"/>
  <c r="BK267"/>
  <c r="N267"/>
  <c r="BE267"/>
  <c r="BI264"/>
  <c r="BH264"/>
  <c r="BG264"/>
  <c r="BF264"/>
  <c r="AA264"/>
  <c r="Y264"/>
  <c r="W264"/>
  <c r="BK264"/>
  <c r="N264"/>
  <c r="BE264"/>
  <c r="BI261"/>
  <c r="BH261"/>
  <c r="BG261"/>
  <c r="BF261"/>
  <c r="AA261"/>
  <c r="Y261"/>
  <c r="W261"/>
  <c r="BK261"/>
  <c r="N261"/>
  <c r="BE261"/>
  <c r="BI258"/>
  <c r="BH258"/>
  <c r="BG258"/>
  <c r="BF258"/>
  <c r="AA258"/>
  <c r="Y258"/>
  <c r="W258"/>
  <c r="BK258"/>
  <c r="N258"/>
  <c r="BE258"/>
  <c r="BI255"/>
  <c r="BH255"/>
  <c r="BG255"/>
  <c r="BF255"/>
  <c r="AA255"/>
  <c r="Y255"/>
  <c r="W255"/>
  <c r="BK255"/>
  <c r="N255"/>
  <c r="BE255"/>
  <c r="BI252"/>
  <c r="BH252"/>
  <c r="BG252"/>
  <c r="BF252"/>
  <c r="AA252"/>
  <c r="Y252"/>
  <c r="W252"/>
  <c r="BK252"/>
  <c r="N252"/>
  <c r="BE252"/>
  <c r="BI250"/>
  <c r="BH250"/>
  <c r="BG250"/>
  <c r="BF250"/>
  <c r="AA250"/>
  <c r="Y250"/>
  <c r="W250"/>
  <c r="BK250"/>
  <c r="N250"/>
  <c r="BE250"/>
  <c r="BI249"/>
  <c r="BH249"/>
  <c r="BG249"/>
  <c r="BF249"/>
  <c r="AA249"/>
  <c r="AA248"/>
  <c r="Y249"/>
  <c r="Y248"/>
  <c r="W249"/>
  <c r="W248"/>
  <c r="BK249"/>
  <c r="BK248"/>
  <c r="N248"/>
  <c r="N249"/>
  <c r="BE249"/>
  <c r="N95"/>
  <c r="BI245"/>
  <c r="BH245"/>
  <c r="BG245"/>
  <c r="BF245"/>
  <c r="AA245"/>
  <c r="AA244"/>
  <c r="Y245"/>
  <c r="Y244"/>
  <c r="W245"/>
  <c r="W244"/>
  <c r="BK245"/>
  <c r="BK244"/>
  <c r="N244"/>
  <c r="N245"/>
  <c r="BE245"/>
  <c r="N94"/>
  <c r="BI241"/>
  <c r="BH241"/>
  <c r="BG241"/>
  <c r="BF241"/>
  <c r="AA241"/>
  <c r="Y241"/>
  <c r="W241"/>
  <c r="BK241"/>
  <c r="N241"/>
  <c r="BE241"/>
  <c r="BI239"/>
  <c r="BH239"/>
  <c r="BG239"/>
  <c r="BF239"/>
  <c r="AA239"/>
  <c r="AA238"/>
  <c r="Y239"/>
  <c r="Y238"/>
  <c r="W239"/>
  <c r="W238"/>
  <c r="BK239"/>
  <c r="BK238"/>
  <c r="N238"/>
  <c r="N239"/>
  <c r="BE239"/>
  <c r="N93"/>
  <c r="BI237"/>
  <c r="BH237"/>
  <c r="BG237"/>
  <c r="BF237"/>
  <c r="AA237"/>
  <c r="Y237"/>
  <c r="W237"/>
  <c r="BK237"/>
  <c r="N237"/>
  <c r="BE237"/>
  <c r="BI233"/>
  <c r="BH233"/>
  <c r="BG233"/>
  <c r="BF233"/>
  <c r="AA233"/>
  <c r="Y233"/>
  <c r="W233"/>
  <c r="BK233"/>
  <c r="N233"/>
  <c r="BE233"/>
  <c r="BI229"/>
  <c r="BH229"/>
  <c r="BG229"/>
  <c r="BF229"/>
  <c r="AA229"/>
  <c r="AA228"/>
  <c r="Y229"/>
  <c r="Y228"/>
  <c r="W229"/>
  <c r="W228"/>
  <c r="BK229"/>
  <c r="BK228"/>
  <c r="N228"/>
  <c r="N229"/>
  <c r="BE229"/>
  <c r="N92"/>
  <c r="BI226"/>
  <c r="BH226"/>
  <c r="BG226"/>
  <c r="BF226"/>
  <c r="AA226"/>
  <c r="Y226"/>
  <c r="W226"/>
  <c r="BK226"/>
  <c r="N226"/>
  <c r="BE226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19"/>
  <c r="BH219"/>
  <c r="BG219"/>
  <c r="BF219"/>
  <c r="AA219"/>
  <c r="AA218"/>
  <c r="Y219"/>
  <c r="Y218"/>
  <c r="W219"/>
  <c r="W218"/>
  <c r="BK219"/>
  <c r="BK218"/>
  <c r="N218"/>
  <c r="N219"/>
  <c r="BE219"/>
  <c r="N91"/>
  <c r="BI215"/>
  <c r="BH215"/>
  <c r="BG215"/>
  <c r="BF215"/>
  <c r="AA215"/>
  <c r="Y215"/>
  <c r="W215"/>
  <c r="BK215"/>
  <c r="N215"/>
  <c r="BE215"/>
  <c r="BI213"/>
  <c r="BH213"/>
  <c r="BG213"/>
  <c r="BF213"/>
  <c r="AA213"/>
  <c r="Y213"/>
  <c r="W213"/>
  <c r="BK213"/>
  <c r="N213"/>
  <c r="BE213"/>
  <c r="BI210"/>
  <c r="BH210"/>
  <c r="BG210"/>
  <c r="BF210"/>
  <c r="AA210"/>
  <c r="Y210"/>
  <c r="W210"/>
  <c r="BK210"/>
  <c r="N210"/>
  <c r="BE210"/>
  <c r="BI208"/>
  <c r="BH208"/>
  <c r="BG208"/>
  <c r="BF208"/>
  <c r="AA208"/>
  <c r="Y208"/>
  <c r="W208"/>
  <c r="BK208"/>
  <c r="N208"/>
  <c r="BE208"/>
  <c r="BI206"/>
  <c r="BH206"/>
  <c r="BG206"/>
  <c r="BF206"/>
  <c r="AA206"/>
  <c r="Y206"/>
  <c r="W206"/>
  <c r="BK206"/>
  <c r="N206"/>
  <c r="BE206"/>
  <c r="BI204"/>
  <c r="BH204"/>
  <c r="BG204"/>
  <c r="BF204"/>
  <c r="AA204"/>
  <c r="Y204"/>
  <c r="W204"/>
  <c r="BK204"/>
  <c r="N204"/>
  <c r="BE204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3"/>
  <c r="BH193"/>
  <c r="BG193"/>
  <c r="BF193"/>
  <c r="AA193"/>
  <c r="Y193"/>
  <c r="W193"/>
  <c r="BK193"/>
  <c r="N193"/>
  <c r="BE193"/>
  <c r="BI190"/>
  <c r="BH190"/>
  <c r="BG190"/>
  <c r="BF190"/>
  <c r="AA190"/>
  <c r="Y190"/>
  <c r="W190"/>
  <c r="BK190"/>
  <c r="N190"/>
  <c r="BE190"/>
  <c r="BI187"/>
  <c r="BH187"/>
  <c r="BG187"/>
  <c r="BF187"/>
  <c r="AA187"/>
  <c r="Y187"/>
  <c r="W187"/>
  <c r="BK187"/>
  <c r="N187"/>
  <c r="BE187"/>
  <c r="BI185"/>
  <c r="BH185"/>
  <c r="BG185"/>
  <c r="BF185"/>
  <c r="AA185"/>
  <c r="Y185"/>
  <c r="W185"/>
  <c r="BK185"/>
  <c r="N185"/>
  <c r="BE185"/>
  <c r="BI183"/>
  <c r="BH183"/>
  <c r="BG183"/>
  <c r="BF183"/>
  <c r="AA183"/>
  <c r="Y183"/>
  <c r="W183"/>
  <c r="BK183"/>
  <c r="N183"/>
  <c r="BE183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8"/>
  <c r="BH178"/>
  <c r="BG178"/>
  <c r="BF178"/>
  <c r="AA178"/>
  <c r="Y178"/>
  <c r="W178"/>
  <c r="BK178"/>
  <c r="N178"/>
  <c r="BE178"/>
  <c r="BI176"/>
  <c r="BH176"/>
  <c r="BG176"/>
  <c r="BF176"/>
  <c r="AA176"/>
  <c r="AA175"/>
  <c r="Y176"/>
  <c r="Y175"/>
  <c r="W176"/>
  <c r="W175"/>
  <c r="BK176"/>
  <c r="BK175"/>
  <c r="N175"/>
  <c r="N176"/>
  <c r="BE176"/>
  <c r="N90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8"/>
  <c r="BH168"/>
  <c r="BG168"/>
  <c r="BF168"/>
  <c r="AA168"/>
  <c r="Y168"/>
  <c r="W168"/>
  <c r="BK168"/>
  <c r="N168"/>
  <c r="BE168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2"/>
  <c r="BH162"/>
  <c r="BG162"/>
  <c r="BF162"/>
  <c r="AA162"/>
  <c r="Y162"/>
  <c r="W162"/>
  <c r="BK162"/>
  <c r="N162"/>
  <c r="BE162"/>
  <c r="BI159"/>
  <c r="BH159"/>
  <c r="BG159"/>
  <c r="BF159"/>
  <c r="AA159"/>
  <c r="Y159"/>
  <c r="W159"/>
  <c r="BK159"/>
  <c r="N159"/>
  <c r="BE159"/>
  <c r="BI156"/>
  <c r="BH156"/>
  <c r="BG156"/>
  <c r="BF156"/>
  <c r="AA156"/>
  <c r="Y156"/>
  <c r="W156"/>
  <c r="BK156"/>
  <c r="N156"/>
  <c r="BE156"/>
  <c r="BI153"/>
  <c r="BH153"/>
  <c r="BG153"/>
  <c r="BF153"/>
  <c r="AA153"/>
  <c r="Y153"/>
  <c r="W153"/>
  <c r="BK153"/>
  <c r="N153"/>
  <c r="BE153"/>
  <c r="BI149"/>
  <c r="BH149"/>
  <c r="BG149"/>
  <c r="BF149"/>
  <c r="AA149"/>
  <c r="Y149"/>
  <c r="W149"/>
  <c r="BK149"/>
  <c r="N149"/>
  <c r="BE149"/>
  <c r="BI147"/>
  <c r="BH147"/>
  <c r="BG147"/>
  <c r="BF147"/>
  <c r="AA147"/>
  <c r="Y147"/>
  <c r="W147"/>
  <c r="BK147"/>
  <c r="N147"/>
  <c r="BE147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38"/>
  <c r="BH138"/>
  <c r="BG138"/>
  <c r="BF138"/>
  <c r="AA138"/>
  <c r="Y138"/>
  <c r="W138"/>
  <c r="BK138"/>
  <c r="N138"/>
  <c r="BE138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AA130"/>
  <c r="AA129"/>
  <c r="AA128"/>
  <c r="Y131"/>
  <c r="Y130"/>
  <c r="Y129"/>
  <c r="Y128"/>
  <c r="W131"/>
  <c r="W130"/>
  <c r="W129"/>
  <c r="W128"/>
  <c i="1" r="AU88"/>
  <c i="2" r="BK131"/>
  <c r="BK130"/>
  <c r="N130"/>
  <c r="BK129"/>
  <c r="N129"/>
  <c r="BK128"/>
  <c r="N128"/>
  <c r="N87"/>
  <c r="N131"/>
  <c r="BE131"/>
  <c r="N89"/>
  <c r="N88"/>
  <c r="M125"/>
  <c r="M124"/>
  <c r="F124"/>
  <c r="F122"/>
  <c r="F120"/>
  <c r="BI110"/>
  <c r="BH110"/>
  <c r="BG110"/>
  <c r="BF110"/>
  <c r="N110"/>
  <c r="BE110"/>
  <c r="BI109"/>
  <c r="BH109"/>
  <c r="BG109"/>
  <c r="BF109"/>
  <c r="N109"/>
  <c r="BE10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H35"/>
  <c i="1" r="BD88"/>
  <c i="2" r="BH105"/>
  <c r="H34"/>
  <c i="1" r="BC88"/>
  <c i="2" r="BG105"/>
  <c r="H33"/>
  <c i="1" r="BB88"/>
  <c i="2" r="BF105"/>
  <c r="M32"/>
  <c i="1" r="AW88"/>
  <c i="2" r="H32"/>
  <c i="1" r="BA88"/>
  <c i="2" r="N105"/>
  <c r="N104"/>
  <c r="L112"/>
  <c r="BE105"/>
  <c r="M31"/>
  <c i="1" r="AV88"/>
  <c i="2" r="H31"/>
  <c i="1" r="AZ88"/>
  <c i="2" r="M27"/>
  <c i="1" r="AS88"/>
  <c i="2" r="M26"/>
  <c r="M83"/>
  <c r="M82"/>
  <c r="F82"/>
  <c r="F80"/>
  <c r="F78"/>
  <c r="M29"/>
  <c i="1" r="AG88"/>
  <c i="2" r="L37"/>
  <c r="O14"/>
  <c r="E14"/>
  <c r="F125"/>
  <c r="F83"/>
  <c r="O13"/>
  <c r="O8"/>
  <c r="M122"/>
  <c r="M80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<sst xmlns="http://schemas.openxmlformats.org/spreadsheetml/2006/main">
  <si>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</si>
  <si>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</si>
  <si>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</si>
  <si>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</si>
  <si>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</si>
  <si>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</si>
  <si>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</si>
  <si>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</si>
  <si>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</si>
  <si>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</si>
  <si>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</si>
  <si>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</si>
  <si>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</si>
  <si>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</si>
  <si>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</si>
  <si>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</si>
  <si>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</si>
  <si>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H17160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</si>
  <si>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</si>
  <si>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</si>
  <si>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mostu přes řeku Dyji ul. Koželužská - PD_2018-1</t>
  </si>
  <si>
    <t>JKSO:</t>
  </si>
  <si>
    <t/>
  </si>
  <si>
    <t>CC-CZ:</t>
  </si>
  <si>
    <t>Místo:</t>
  </si>
  <si>
    <t>Znojmo</t>
  </si>
  <si>
    <t>Datum:</t>
  </si>
  <si>
    <t>27. 9. 2018</t>
  </si>
  <si>
    <t>Objednatel:</t>
  </si>
  <si>
    <t>IČ:</t>
  </si>
  <si>
    <t>Město Znojmo</t>
  </si>
  <si>
    <t>DIČ:</t>
  </si>
  <si>
    <t>Zhotovitel:</t>
  </si>
  <si>
    <t>Vyplň údaj</t>
  </si>
  <si>
    <t>Projektant:</t>
  </si>
  <si>
    <t>25569155</t>
  </si>
  <si>
    <t>HURYTA s.r.o., Staňkova 557/18a, 602 00 Brno</t>
  </si>
  <si>
    <t>CZ25569155</t>
  </si>
  <si>
    <t>True</t>
  </si>
  <si>
    <t>Zpracovatel:</t>
  </si>
  <si>
    <t>Ing. Ladislav Huryta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</si>
  <si>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</si>
  <si>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</si>
  <si>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</si>
  <si>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</si>
  <si>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</si>
  <si>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</si>
  <si>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</si>
  <si>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</si>
  <si>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</si>
  <si>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</si>
  <si>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</si>
  <si>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</si>
  <si>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</si>
  <si>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</si>
  <si>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</si>
  <si>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</si>
  <si>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</si>
  <si>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</si>
  <si>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</si>
  <si>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</si>
  <si>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</si>
  <si>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</si>
  <si>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</si>
  <si>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</si>
  <si>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</si>
  <si>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</si>
  <si>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</si>
  <si>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</si>
  <si>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</si>
  <si>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</si>
  <si>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</si>
  <si>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</si>
  <si>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</si>
  <si>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</si>
  <si>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</si>
  <si>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</si>
  <si>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</si>
  <si>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</si>
  <si>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</si>
  <si>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</si>
  <si>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</si>
  <si>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</si>
  <si>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{01cb0a74-28ac-4e63-959a-03ab8696ed44}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</si>
  <si>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</si>
  <si>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</si>
  <si>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</si>
  <si>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</si>
  <si>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</si>
  <si>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</si>
  <si>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</si>
  <si>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</si>
  <si>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</si>
  <si>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</si>
  <si>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</si>
  <si>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</si>
  <si>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</si>
  <si>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</si>
  <si>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</si>
  <si>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</si>
  <si>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</si>
  <si>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</si>
  <si>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</si>
  <si>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</si>
  <si>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</si>
  <si>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</si>
  <si>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</si>
  <si>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</si>
  <si>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</si>
  <si>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</si>
  <si>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</si>
  <si>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</si>
  <si>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</si>
  <si>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</si>
  <si>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</si>
  <si>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</si>
  <si>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</si>
  <si>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</si>
  <si>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</si>
  <si>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</si>
  <si>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</si>
  <si>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</si>
  <si>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783 - Dokončovací práce - nátěry</t>
  </si>
  <si>
    <t>N00 - Nepojmenované práce</t>
  </si>
  <si>
    <t xml:space="preserve">    N01 - Nepojmenovaný díl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</si>
  <si>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</si>
  <si>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</si>
  <si>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</si>
  <si>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</si>
  <si>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</si>
  <si>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</si>
  <si>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</si>
  <si>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</si>
  <si>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</si>
  <si>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</si>
  <si>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</si>
  <si>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</si>
  <si>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</si>
  <si>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</si>
  <si>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</si>
  <si>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</si>
  <si>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</si>
  <si>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</si>
  <si>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</si>
  <si>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</si>
  <si>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</si>
  <si>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</si>
  <si>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</si>
  <si>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</si>
  <si>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</si>
  <si>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111101101</t>
  </si>
  <si>
    <t>Odstranění travin z celkové plochy do 0,1 ha</t>
  </si>
  <si>
    <t>ha</t>
  </si>
  <si>
    <t>4</t>
  </si>
  <si>
    <t>-1947353148</t>
  </si>
  <si>
    <t>111201101</t>
  </si>
  <si>
    <t>Odstranění křovin a stromů průměru kmene do 100 mm i s kořeny z celkové plochy do 1000 m2</t>
  </si>
  <si>
    <t>m2</t>
  </si>
  <si>
    <t>-1541480914</t>
  </si>
  <si>
    <t>3</t>
  </si>
  <si>
    <t>112101102</t>
  </si>
  <si>
    <t>Odstranění stromů listnatých průměru kmene do 500 mm</t>
  </si>
  <si>
    <t>kus</t>
  </si>
  <si>
    <t>1686898908</t>
  </si>
  <si>
    <t>112201102</t>
  </si>
  <si>
    <t>Odstranění pařezů D do 500 mm</t>
  </si>
  <si>
    <t>-1710988733</t>
  </si>
  <si>
    <t>5</t>
  </si>
  <si>
    <t>113151111</t>
  </si>
  <si>
    <t>Rozebrání zpevněných ploch ze silničních dílců</t>
  </si>
  <si>
    <t>2004529449</t>
  </si>
  <si>
    <t>30*3*1</t>
  </si>
  <si>
    <t>VV</t>
  </si>
  <si>
    <t>Součet</t>
  </si>
  <si>
    <t>6</t>
  </si>
  <si>
    <t>113152112</t>
  </si>
  <si>
    <t>Odstranění podkladů zpevněných ploch z kameniva drceného</t>
  </si>
  <si>
    <t>m3</t>
  </si>
  <si>
    <t>1636283989</t>
  </si>
  <si>
    <t>30*3*0,5</t>
  </si>
  <si>
    <t>7</t>
  </si>
  <si>
    <t>115001101</t>
  </si>
  <si>
    <t>Převedení vody potrubím DN do 100</t>
  </si>
  <si>
    <t>m</t>
  </si>
  <si>
    <t>-205344418</t>
  </si>
  <si>
    <t>8</t>
  </si>
  <si>
    <t>115101201</t>
  </si>
  <si>
    <t>Čerpání vody na dopravní výšku do 10 m průměrný přítok do 500 l/min</t>
  </si>
  <si>
    <t>hod</t>
  </si>
  <si>
    <t>41670198</t>
  </si>
  <si>
    <t>5*10*8</t>
  </si>
  <si>
    <t>9</t>
  </si>
  <si>
    <t>115101301</t>
  </si>
  <si>
    <t>Pohotovost čerpací soupravy pro dopravní výšku do 10 m přítok do 500 l/min</t>
  </si>
  <si>
    <t>den</t>
  </si>
  <si>
    <t>247843125</t>
  </si>
  <si>
    <t>10</t>
  </si>
  <si>
    <t>120901113</t>
  </si>
  <si>
    <t>Bourání zdiva kamenného v odkopávkách nebo prokopávkách na maltu cementovou ručně</t>
  </si>
  <si>
    <t>-754202215</t>
  </si>
  <si>
    <t>7,2*0,8*0,8*5</t>
  </si>
  <si>
    <t>11</t>
  </si>
  <si>
    <t>121101101</t>
  </si>
  <si>
    <t>Sejmutí ornice s přemístěním na vzdálenost do 50 m</t>
  </si>
  <si>
    <t>-2046415653</t>
  </si>
  <si>
    <t>4*30*0,2</t>
  </si>
  <si>
    <t>12</t>
  </si>
  <si>
    <t>122202201</t>
  </si>
  <si>
    <t>Odkopávky a prokopávky nezapažené pro silnice objemu do 100 m3 v hornině tř. 3</t>
  </si>
  <si>
    <t>-779444873</t>
  </si>
  <si>
    <t>- pro sjezd k mostu</t>
  </si>
  <si>
    <t>P</t>
  </si>
  <si>
    <t xml:space="preserve"> 120*0,5</t>
  </si>
  <si>
    <t>13</t>
  </si>
  <si>
    <t>151711111</t>
  </si>
  <si>
    <t>Osazení zápor ocelových dl do 8 m</t>
  </si>
  <si>
    <t>135706313</t>
  </si>
  <si>
    <t>5*16*2,5</t>
  </si>
  <si>
    <t>14</t>
  </si>
  <si>
    <t>M</t>
  </si>
  <si>
    <t>130107420</t>
  </si>
  <si>
    <t>ocel profilová IPE 100 jakost 11 375</t>
  </si>
  <si>
    <t>t</t>
  </si>
  <si>
    <t>-1540515714</t>
  </si>
  <si>
    <t>Hmotnost: 8,10 kg/m</t>
  </si>
  <si>
    <t>16*2,5*5*0,0081</t>
  </si>
  <si>
    <t>151711131</t>
  </si>
  <si>
    <t>Vytažení zápor ocelových dl do 8 m</t>
  </si>
  <si>
    <t>2105035952</t>
  </si>
  <si>
    <t>16*2,5*5</t>
  </si>
  <si>
    <t>16</t>
  </si>
  <si>
    <t>151721111</t>
  </si>
  <si>
    <t>Zřízení pažení do ocelových zápor hl výkopu do 4 m s jeho následným odstraněním</t>
  </si>
  <si>
    <t>1838631897</t>
  </si>
  <si>
    <t>4*(9,3*1,3*2+2,75*1,3*2)+9,3*1,3*2+3,3*1,3*2</t>
  </si>
  <si>
    <t>17</t>
  </si>
  <si>
    <t>153191121</t>
  </si>
  <si>
    <t>Zřízení těsnění hradicích stěn ze zhutněné sypaniny</t>
  </si>
  <si>
    <t>-1203274630</t>
  </si>
  <si>
    <t>18</t>
  </si>
  <si>
    <t>153191131</t>
  </si>
  <si>
    <t>Odstranění těsnění hradicích stěn ze zhutněné sypaniny</t>
  </si>
  <si>
    <t>26580047</t>
  </si>
  <si>
    <t>4*1,25*(11,3*2+4,75*2)+1,25*(11,3*2+5,3*2)</t>
  </si>
  <si>
    <t>19</t>
  </si>
  <si>
    <t>171102101</t>
  </si>
  <si>
    <t>Uložení sypaniny z hornin soudržných do násypů zhutněných do 95 % PS</t>
  </si>
  <si>
    <t>575778374</t>
  </si>
  <si>
    <t>120*0,5</t>
  </si>
  <si>
    <t>20</t>
  </si>
  <si>
    <t>171201201</t>
  </si>
  <si>
    <t>Uložení sypaniny na skládky</t>
  </si>
  <si>
    <t>-191671450</t>
  </si>
  <si>
    <t>181301103</t>
  </si>
  <si>
    <t>Rozprostření ornice tl vrstvy do 200 mm pl do 500 m2 v rovině nebo ve svahu do 1:5</t>
  </si>
  <si>
    <t>-1455731962</t>
  </si>
  <si>
    <t>22</t>
  </si>
  <si>
    <t>182101101</t>
  </si>
  <si>
    <t>Svahování v zářezech v hornině tř. 1 až 4</t>
  </si>
  <si>
    <t>374516922</t>
  </si>
  <si>
    <t>23</t>
  </si>
  <si>
    <t>184201112</t>
  </si>
  <si>
    <t>Výsadba stromu bez balu do jamky výška kmene do 2,5 m v rovině a svahu do 1:5</t>
  </si>
  <si>
    <t>-712471869</t>
  </si>
  <si>
    <t>24</t>
  </si>
  <si>
    <t>026504130</t>
  </si>
  <si>
    <t>Olše lepkavá /Alnus glutinosa/ 200-250cm PK</t>
  </si>
  <si>
    <t>972216882</t>
  </si>
  <si>
    <t>25</t>
  </si>
  <si>
    <t>224311114</t>
  </si>
  <si>
    <t>Vrty maloprofilové D do 156 mm úklon do 45° hl do 25 m hor. III a IV</t>
  </si>
  <si>
    <t>-1892036361</t>
  </si>
  <si>
    <t>4*4*6</t>
  </si>
  <si>
    <t>26</t>
  </si>
  <si>
    <t>224511114</t>
  </si>
  <si>
    <t>Vrty maloprofilové D do 245 mm úklon do 45° hl do 25 m hor. III a IV</t>
  </si>
  <si>
    <t>934163975</t>
  </si>
  <si>
    <t>5*16*1,2"pro zápory</t>
  </si>
  <si>
    <t>27</t>
  </si>
  <si>
    <t>232312111</t>
  </si>
  <si>
    <t>Opracování pilot ze dřeva D nad 120 mm</t>
  </si>
  <si>
    <t>-1770826563</t>
  </si>
  <si>
    <t>28</t>
  </si>
  <si>
    <t>232321121</t>
  </si>
  <si>
    <t>Zaražení dřevěných pilot svisle D nad 120 mm hl do 3 m</t>
  </si>
  <si>
    <t>-872686324</t>
  </si>
  <si>
    <t>20*2*3</t>
  </si>
  <si>
    <t>29</t>
  </si>
  <si>
    <t>605121350</t>
  </si>
  <si>
    <t>hranol stavební řezivo průřezu 160-180x160-180mm do dl 5m</t>
  </si>
  <si>
    <t>-893794516</t>
  </si>
  <si>
    <t>0,16*0,16*3*2*20*1,1</t>
  </si>
  <si>
    <t>30</t>
  </si>
  <si>
    <t>232331121</t>
  </si>
  <si>
    <t>Vytažení dřevěných kůlů svislých D nad 120 mm l do 3 m</t>
  </si>
  <si>
    <t>-1484941732</t>
  </si>
  <si>
    <t>31</t>
  </si>
  <si>
    <t>272311124</t>
  </si>
  <si>
    <t>Základové klenby z betonu prostého C 12/15</t>
  </si>
  <si>
    <t>561192948</t>
  </si>
  <si>
    <t>7,5*1,1*0,15*4</t>
  </si>
  <si>
    <t>32</t>
  </si>
  <si>
    <t>274321118</t>
  </si>
  <si>
    <t>Základové pasy, prahy, věnce a ostruhy ze ŽB C 30/37</t>
  </si>
  <si>
    <t>566714661</t>
  </si>
  <si>
    <t>4*7,2*(0,25*0,8*2+0,15*0,5*2+0,7*0,3)+1,6*0,3*(7,2+1,8)*2,0</t>
  </si>
  <si>
    <t>33</t>
  </si>
  <si>
    <t>274361116</t>
  </si>
  <si>
    <t>Výztuž základových pasů, prahů, věnců a ostruh z betonářské oceli 10 505</t>
  </si>
  <si>
    <t>-1981890411</t>
  </si>
  <si>
    <t>(2593,7+54,3)*0,001</t>
  </si>
  <si>
    <t>34</t>
  </si>
  <si>
    <t>274361412</t>
  </si>
  <si>
    <t>Výztuž základových pasů, prahů, věnců a ostruh ze svařovaných sítí do 6 kg/m2</t>
  </si>
  <si>
    <t>2054680192</t>
  </si>
  <si>
    <t>35</t>
  </si>
  <si>
    <t>275351121</t>
  </si>
  <si>
    <t>Zřízení bednění základových patek</t>
  </si>
  <si>
    <t>-465973576</t>
  </si>
  <si>
    <t>1,6*(7,2*2+1,2*2)*4+1,6*(7,2*2+1,8*2)</t>
  </si>
  <si>
    <t>36</t>
  </si>
  <si>
    <t>275351122</t>
  </si>
  <si>
    <t>Odstranění bednění základových patek</t>
  </si>
  <si>
    <t>-1698261492</t>
  </si>
  <si>
    <t>37</t>
  </si>
  <si>
    <t>281602111</t>
  </si>
  <si>
    <t>Injektování povrchové nízkotlaké s dvojitým obturátorem mikropilot a kotev tlakem do 0,6 MPa</t>
  </si>
  <si>
    <t>2071587874</t>
  </si>
  <si>
    <t>38</t>
  </si>
  <si>
    <t>585221100</t>
  </si>
  <si>
    <t>cement struskoportlandský 42,5 MPa, pro nízké teploty</t>
  </si>
  <si>
    <t>-1790522610</t>
  </si>
  <si>
    <t>cement s technologií TX Active®</t>
  </si>
  <si>
    <t>5*2,3</t>
  </si>
  <si>
    <t>39</t>
  </si>
  <si>
    <t>283111112</t>
  </si>
  <si>
    <t>Trubkové mikropiloty svislé část hladká D 105 mm</t>
  </si>
  <si>
    <t>1703195363</t>
  </si>
  <si>
    <t>4*4*1,3</t>
  </si>
  <si>
    <t>40</t>
  </si>
  <si>
    <t>140110660</t>
  </si>
  <si>
    <t>trubka ocelová bezešvá hladká jakost 11 353 89x10mm</t>
  </si>
  <si>
    <t>-1539022433</t>
  </si>
  <si>
    <t>41</t>
  </si>
  <si>
    <t>283111122</t>
  </si>
  <si>
    <t>Trubkové mikropiloty svislé část manžetová D 105 mm</t>
  </si>
  <si>
    <t>368706200</t>
  </si>
  <si>
    <t>4*4*4,7</t>
  </si>
  <si>
    <t>42</t>
  </si>
  <si>
    <t>283131112</t>
  </si>
  <si>
    <t>Hlavy mikropilot namáhaných tlakem i tahem D do 105 mm</t>
  </si>
  <si>
    <t>-1407460151</t>
  </si>
  <si>
    <t>4*4</t>
  </si>
  <si>
    <t>43</t>
  </si>
  <si>
    <t>583373680</t>
  </si>
  <si>
    <t>štěrkopísek frakce netříděná zásyp</t>
  </si>
  <si>
    <t>133267764</t>
  </si>
  <si>
    <t>202*1,8</t>
  </si>
  <si>
    <t>44</t>
  </si>
  <si>
    <t>291111111</t>
  </si>
  <si>
    <t>Podklad pro zpevněné plochy z kameniva drceného 0 až 63 mm</t>
  </si>
  <si>
    <t>2037300538</t>
  </si>
  <si>
    <t>30*3*1*0,5</t>
  </si>
  <si>
    <t>45</t>
  </si>
  <si>
    <t>334181113</t>
  </si>
  <si>
    <t>Opěry a pilíře mostu z měkkého dřeva z dílců z hranolů</t>
  </si>
  <si>
    <t>-208273950</t>
  </si>
  <si>
    <t>materiál C3</t>
  </si>
  <si>
    <t>46</t>
  </si>
  <si>
    <t>334213211</t>
  </si>
  <si>
    <t>Zdivo mostů z pravidelných kamenů na maltu, objem jednoho kamene do 0,02 m3</t>
  </si>
  <si>
    <t>-1751119094</t>
  </si>
  <si>
    <t>47</t>
  </si>
  <si>
    <t>334323318</t>
  </si>
  <si>
    <t>Mostní bloky ložisek ze ŽB C 30/37</t>
  </si>
  <si>
    <t>1397288022</t>
  </si>
  <si>
    <t>- úprava úložných prahů C30/37</t>
  </si>
  <si>
    <t>6,0*0,10*0,9*3</t>
  </si>
  <si>
    <t>48</t>
  </si>
  <si>
    <t>348171112</t>
  </si>
  <si>
    <t>Osazení mostního ocelového zábradlí nesnímatelného do bednění kapes říms</t>
  </si>
  <si>
    <t>1382490801</t>
  </si>
  <si>
    <t>49*2</t>
  </si>
  <si>
    <t>49</t>
  </si>
  <si>
    <t>421953311</t>
  </si>
  <si>
    <t>Dřevěné mostní podlahy trvalé z fošen a hranolů - výroba</t>
  </si>
  <si>
    <t>1477272219</t>
  </si>
  <si>
    <t>3,761*48,768</t>
  </si>
  <si>
    <t>48,768*2*0,41</t>
  </si>
  <si>
    <t>50</t>
  </si>
  <si>
    <t>421953321</t>
  </si>
  <si>
    <t>Dřevěné mostní podlahy trvalé z fošen a hranolů - montáž</t>
  </si>
  <si>
    <t>1425726301</t>
  </si>
  <si>
    <t>51</t>
  </si>
  <si>
    <t>423901122</t>
  </si>
  <si>
    <t>Rektifikace mostní konstrukce - hydraulické zvedáky zatížení do 500 kN</t>
  </si>
  <si>
    <t>-1681135732</t>
  </si>
  <si>
    <t>52</t>
  </si>
  <si>
    <t>572131111</t>
  </si>
  <si>
    <t>Vyrovnání povrchu dosavadních krytů živičnou směsí pro asfaltový koberec otevřený AKO tl do 40 mm</t>
  </si>
  <si>
    <t>1012836354</t>
  </si>
  <si>
    <t>2*5*3</t>
  </si>
  <si>
    <t>53</t>
  </si>
  <si>
    <t>584121111</t>
  </si>
  <si>
    <t>Osazení silničních dílců z ŽB do lože z kameniva těženého tl 40 mm</t>
  </si>
  <si>
    <t>1030191890</t>
  </si>
  <si>
    <t>54</t>
  </si>
  <si>
    <t>628613222</t>
  </si>
  <si>
    <t>Protikorozní ochrana OK mostu II.tř.- základní a podkladní epoxidový, vrchní PU nátěr bez metalizace</t>
  </si>
  <si>
    <t>891145362</t>
  </si>
  <si>
    <t>49*1,5*4+49*5,5*2</t>
  </si>
  <si>
    <t>55</t>
  </si>
  <si>
    <t>914112111</t>
  </si>
  <si>
    <t>Tabulka s označením evidenčního čísla mostu</t>
  </si>
  <si>
    <t>1388771256</t>
  </si>
  <si>
    <t>56</t>
  </si>
  <si>
    <t>938111111</t>
  </si>
  <si>
    <t>Čištění zdiva opěr, pilířů, křídel od mechu a jiné vegetace</t>
  </si>
  <si>
    <t>-1306079601</t>
  </si>
  <si>
    <t>(2,4*6+2,4*2*2)*2+5*6*2+5*1*2</t>
  </si>
  <si>
    <t>57</t>
  </si>
  <si>
    <t>941111111</t>
  </si>
  <si>
    <t>Montáž lešení řadového trubkového lehkého s podlahami zatížení do 200 kg/m2 š do 0,9 m v do 10 m</t>
  </si>
  <si>
    <t>1830754387</t>
  </si>
  <si>
    <t>58</t>
  </si>
  <si>
    <t>941111211</t>
  </si>
  <si>
    <t>Příplatek k lešení řadovému trubkovému lehkému s podlahami š 0,9 m v 10 m za první a ZKD den použití</t>
  </si>
  <si>
    <t>1637868290</t>
  </si>
  <si>
    <t>118*30</t>
  </si>
  <si>
    <t>59</t>
  </si>
  <si>
    <t>941111811</t>
  </si>
  <si>
    <t>Demontáž lešení řadového trubkového lehkého s podlahami zatížení do 200 kg/m2 š do 0,9 m v do 10 m</t>
  </si>
  <si>
    <t>1680483545</t>
  </si>
  <si>
    <t>60</t>
  </si>
  <si>
    <t>944511111</t>
  </si>
  <si>
    <t>Montáž ochranné sítě z textilie z umělých vláken</t>
  </si>
  <si>
    <t>-1033230325</t>
  </si>
  <si>
    <t>49*1,5*2+49*5,5</t>
  </si>
  <si>
    <t>61</t>
  </si>
  <si>
    <t>944511211</t>
  </si>
  <si>
    <t>Příplatek k ochranné síti za první a ZKD den použití</t>
  </si>
  <si>
    <t>-1130859875</t>
  </si>
  <si>
    <t>416,5*30</t>
  </si>
  <si>
    <t>62</t>
  </si>
  <si>
    <t>944511811</t>
  </si>
  <si>
    <t>Demontáž ochranné sítě z textilie z umělých vláken</t>
  </si>
  <si>
    <t>-562984619</t>
  </si>
  <si>
    <t>63</t>
  </si>
  <si>
    <t>946211121</t>
  </si>
  <si>
    <t>Montáž lešení zavěšeného trubkového na potrubních mostech zatížení tř. 2 do 100 kg/m2 v do 10 m</t>
  </si>
  <si>
    <t>-330309457</t>
  </si>
  <si>
    <t>64</t>
  </si>
  <si>
    <t>946211221</t>
  </si>
  <si>
    <t>Příplatek k lešení zavěšenému trubkovému na mostech 100 kg/m2 v 10 m za první a ZKD den použití</t>
  </si>
  <si>
    <t>-660350571</t>
  </si>
  <si>
    <t>65</t>
  </si>
  <si>
    <t>946211821</t>
  </si>
  <si>
    <t>Demontáž lešení zavěšeného trubkového na potrubních mostech zatížení tř. 2 do 100 kg/m2 v do 10 m</t>
  </si>
  <si>
    <t>-636899503</t>
  </si>
  <si>
    <t>66</t>
  </si>
  <si>
    <t>948411121</t>
  </si>
  <si>
    <t>Zřízení podpěry dočasné kovové Pižmo výšky do 12 m</t>
  </si>
  <si>
    <t>1388198837</t>
  </si>
  <si>
    <t>6*2*5*2*0,18</t>
  </si>
  <si>
    <t>67</t>
  </si>
  <si>
    <t>948411221</t>
  </si>
  <si>
    <t>Odstranění podpěry dočasné kovové Pižmo výšky do 12 m</t>
  </si>
  <si>
    <t>1852781939</t>
  </si>
  <si>
    <t>68</t>
  </si>
  <si>
    <t>948411921</t>
  </si>
  <si>
    <t>Měsíční nájemné podpěry dočasné kovové Pižmo výšky do 12 m</t>
  </si>
  <si>
    <t>-2083591872</t>
  </si>
  <si>
    <t>21,6*1,5</t>
  </si>
  <si>
    <t>69</t>
  </si>
  <si>
    <t>948421112</t>
  </si>
  <si>
    <t>Zřízení podpěrné konstrukce dočasné z nosníku IP 100 délky do 26 m</t>
  </si>
  <si>
    <t>-2070391993</t>
  </si>
  <si>
    <t>70</t>
  </si>
  <si>
    <t>948421212</t>
  </si>
  <si>
    <t>Odstranění podpěrné konstrukce dočasné z nosníku IP 100 délky do 26 m</t>
  </si>
  <si>
    <t>986853238</t>
  </si>
  <si>
    <t>71</t>
  </si>
  <si>
    <t>948421292</t>
  </si>
  <si>
    <t>Měsíční nájemné podpěrné konstrukce dočasné z nosníku IP 100 délky do 26 m</t>
  </si>
  <si>
    <t>752565894</t>
  </si>
  <si>
    <t>2*1,5</t>
  </si>
  <si>
    <t>72</t>
  </si>
  <si>
    <t>948521111</t>
  </si>
  <si>
    <t>Zřízení podpěrný rošt dočasný z dřevěných příhradových nosníků</t>
  </si>
  <si>
    <t>-1464860452</t>
  </si>
  <si>
    <t>30*3</t>
  </si>
  <si>
    <t>73</t>
  </si>
  <si>
    <t>948521121</t>
  </si>
  <si>
    <t>Odstranění podpěrný rošt dočasný z dřevěných příhradových nosníků</t>
  </si>
  <si>
    <t>40927066</t>
  </si>
  <si>
    <t>74</t>
  </si>
  <si>
    <t>948521129</t>
  </si>
  <si>
    <t>Měsíční nájemné podpěrný rošt dočasný z dřevěných příhradovýczh nosníků</t>
  </si>
  <si>
    <t>-817436815</t>
  </si>
  <si>
    <t>75</t>
  </si>
  <si>
    <t>962065211</t>
  </si>
  <si>
    <t>Bourání mostních opěr ze dřeva měkkého zdiva a pilířů</t>
  </si>
  <si>
    <t>-619843485</t>
  </si>
  <si>
    <t>0,3*0,3*(5*7+3*2)*4*1,1</t>
  </si>
  <si>
    <t>0,2*0,1*(6*6,5+2*6)*4*1,1</t>
  </si>
  <si>
    <t>76</t>
  </si>
  <si>
    <t>962065511</t>
  </si>
  <si>
    <t>Bourání podlah z fošen nebo prken ze dřeva měkkého zdiva a pilířů</t>
  </si>
  <si>
    <t>886105297</t>
  </si>
  <si>
    <t>2,940*48,768*0,05*1,05</t>
  </si>
  <si>
    <t>48,768*2*0,3*0,12*1,05</t>
  </si>
  <si>
    <t>77</t>
  </si>
  <si>
    <t>985142112</t>
  </si>
  <si>
    <t>Vysekání spojovací hmoty ze spár zdiva hl do 40 mm dl do 12 m/m2</t>
  </si>
  <si>
    <t>869038741</t>
  </si>
  <si>
    <t>78</t>
  </si>
  <si>
    <t>985232112</t>
  </si>
  <si>
    <t>Hloubkové spárování zdiva aktivovanou maltou spára hl do 80 mm dl do 12 m/m2</t>
  </si>
  <si>
    <t>1446560887</t>
  </si>
  <si>
    <t>79</t>
  </si>
  <si>
    <t>985323111</t>
  </si>
  <si>
    <t>Spojovací můstek reprofilovaného betonu na cementové bázi tl 1 mm</t>
  </si>
  <si>
    <t>-406141576</t>
  </si>
  <si>
    <t>80</t>
  </si>
  <si>
    <t>985331111</t>
  </si>
  <si>
    <t>Dodatečné vlepování betonářské výztuže D 8 mm do cementové aktivované malty včetně vyvrtání otvoru</t>
  </si>
  <si>
    <t>-1453078429</t>
  </si>
  <si>
    <t>(290+48)*0,2</t>
  </si>
  <si>
    <t>81</t>
  </si>
  <si>
    <t>985331115</t>
  </si>
  <si>
    <t>Dodatečné vlepování betonářské výztuže D 16 mm do cementové aktivované malty včetně vyvrtání otvoru</t>
  </si>
  <si>
    <t>1286962318</t>
  </si>
  <si>
    <t>96*0,4+48*0,55</t>
  </si>
  <si>
    <t>82</t>
  </si>
  <si>
    <t>997013801</t>
  </si>
  <si>
    <t>Poplatek za uložení na skládce (skládkovné) stavebního odpadu betonového kód odpadu 170 101</t>
  </si>
  <si>
    <t>1883617649</t>
  </si>
  <si>
    <t>83</t>
  </si>
  <si>
    <t>997211111</t>
  </si>
  <si>
    <t>Svislá doprava suti na v 3,5 m</t>
  </si>
  <si>
    <t>-844990520</t>
  </si>
  <si>
    <t>84</t>
  </si>
  <si>
    <t>997211119</t>
  </si>
  <si>
    <t>Příplatek ZKD 3,5 m výšky u svislé dopravy suti</t>
  </si>
  <si>
    <t>1647699055</t>
  </si>
  <si>
    <t>85</t>
  </si>
  <si>
    <t>997211511</t>
  </si>
  <si>
    <t>Vodorovná doprava suti po suchu na vzdálenost do 1 km</t>
  </si>
  <si>
    <t>-1148308243</t>
  </si>
  <si>
    <t>86</t>
  </si>
  <si>
    <t>997211519</t>
  </si>
  <si>
    <t>Příplatek ZKD 1 km u vodorovné dopravy suti</t>
  </si>
  <si>
    <t>-1808028967</t>
  </si>
  <si>
    <t>87</t>
  </si>
  <si>
    <t>997211611</t>
  </si>
  <si>
    <t>Nakládání suti na dopravní prostředky pro vodorovnou dopravu</t>
  </si>
  <si>
    <t>1065472173</t>
  </si>
  <si>
    <t>88</t>
  </si>
  <si>
    <t>998218111</t>
  </si>
  <si>
    <t>Přesun hmot pro mosty dřevěné v do 10 m</t>
  </si>
  <si>
    <t>329205536</t>
  </si>
  <si>
    <t>89</t>
  </si>
  <si>
    <t>59381006</t>
  </si>
  <si>
    <t>panel silniční 300x100x21,5 cm</t>
  </si>
  <si>
    <t>151112865</t>
  </si>
  <si>
    <t>90</t>
  </si>
  <si>
    <t>764204109</t>
  </si>
  <si>
    <t>Montáž oplechování horních ploch a atik bez rohů rš do 800 mm</t>
  </si>
  <si>
    <t>78151106</t>
  </si>
  <si>
    <t>91</t>
  </si>
  <si>
    <t>138141890</t>
  </si>
  <si>
    <t>plech hladký Pz jakost DX51+Z275 tl 0,8mm tabule</t>
  </si>
  <si>
    <t>2023177019</t>
  </si>
  <si>
    <t>Hmotnost: 6,4 kg/m2</t>
  </si>
  <si>
    <t>98</t>
  </si>
  <si>
    <t>998764101</t>
  </si>
  <si>
    <t>Přesun hmot tonážní pro konstrukce klempířské v objektech v do 6 m</t>
  </si>
  <si>
    <t>-615199242</t>
  </si>
  <si>
    <t>92</t>
  </si>
  <si>
    <t>783213021</t>
  </si>
  <si>
    <t>Napouštěcí dvojnásobný syntetický biodní nátěr tesařských prvků nezabudovaných do konstrukce</t>
  </si>
  <si>
    <t>645873986</t>
  </si>
  <si>
    <t>0,3*4*(8,94+13,32+6,52)+(0,26+0,3)*2*6,1+(0,1+0,2)*2*(11,58+12,8+12,62+6,04)</t>
  </si>
  <si>
    <t>93</t>
  </si>
  <si>
    <t>33432331a</t>
  </si>
  <si>
    <t>Očištění a oprava všech ložisek</t>
  </si>
  <si>
    <t>512</t>
  </si>
  <si>
    <t>2124414770</t>
  </si>
  <si>
    <t>6*5</t>
  </si>
  <si>
    <t>94</t>
  </si>
  <si>
    <t>42195332a</t>
  </si>
  <si>
    <t>Ocelová konzola L75/50/7, dl. 400 mm pro vynesení nového hranolu mostovky</t>
  </si>
  <si>
    <t>kg</t>
  </si>
  <si>
    <t>1285719645</t>
  </si>
  <si>
    <t>včetně dodání, spojovacího materiálu a PKO C3
49/0,92=53,3; tj. 54 ks na jedné straně, celkem 108 ks
celková hmotnost 320,3 kg, nátěrovíá plocha 11,4 m2</t>
  </si>
  <si>
    <t>95</t>
  </si>
  <si>
    <t>1401101R1</t>
  </si>
  <si>
    <t>Hlava mikropiloty</t>
  </si>
  <si>
    <t>1680851720</t>
  </si>
  <si>
    <t>96</t>
  </si>
  <si>
    <t>34817111a</t>
  </si>
  <si>
    <t>Dodávka materiálu zábradlí</t>
  </si>
  <si>
    <t>1739248561</t>
  </si>
  <si>
    <t>97</t>
  </si>
  <si>
    <t>6051611R1</t>
  </si>
  <si>
    <t>řezivo na podlahu vč. impregnace</t>
  </si>
  <si>
    <t>1781930415</t>
  </si>
  <si>
    <t>2,94*48,768*0,05*1,05</t>
  </si>
  <si>
    <t>48,768*2,0*0,42*0,12*1,05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</si>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</sst>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4" fontId="11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 wrapText="1"/>
    </xf>
    <xf numFmtId="0" fontId="28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3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0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12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 t="s">
        <v>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9"/>
      <c r="AS4" s="20" t="s">
        <v>13</v>
      </c>
      <c r="BE4" s="30" t="s">
        <v>14</v>
      </c>
      <c r="BS4" s="22" t="s">
        <v>15</v>
      </c>
    </row>
    <row r="5" ht="14.4" customHeight="1">
      <c r="B5" s="26"/>
      <c r="C5" s="31"/>
      <c r="D5" s="32" t="s">
        <v>16</v>
      </c>
      <c r="E5" s="31"/>
      <c r="F5" s="31"/>
      <c r="G5" s="31"/>
      <c r="H5" s="31"/>
      <c r="I5" s="31"/>
      <c r="J5" s="31"/>
      <c r="K5" s="33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29"/>
      <c r="BE5" s="34" t="s">
        <v>18</v>
      </c>
      <c r="BS5" s="22" t="s">
        <v>9</v>
      </c>
    </row>
    <row r="6" ht="36.96" customHeight="1">
      <c r="B6" s="26"/>
      <c r="C6" s="31"/>
      <c r="D6" s="35" t="s">
        <v>19</v>
      </c>
      <c r="E6" s="31"/>
      <c r="F6" s="31"/>
      <c r="G6" s="31"/>
      <c r="H6" s="31"/>
      <c r="I6" s="31"/>
      <c r="J6" s="31"/>
      <c r="K6" s="36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29"/>
      <c r="BE6" s="37"/>
      <c r="BS6" s="22" t="s">
        <v>9</v>
      </c>
    </row>
    <row r="7" ht="14.4" customHeight="1">
      <c r="B7" s="26"/>
      <c r="C7" s="31"/>
      <c r="D7" s="38" t="s">
        <v>21</v>
      </c>
      <c r="E7" s="31"/>
      <c r="F7" s="31"/>
      <c r="G7" s="31"/>
      <c r="H7" s="31"/>
      <c r="I7" s="31"/>
      <c r="J7" s="31"/>
      <c r="K7" s="33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8" t="s">
        <v>23</v>
      </c>
      <c r="AL7" s="31"/>
      <c r="AM7" s="31"/>
      <c r="AN7" s="33" t="s">
        <v>22</v>
      </c>
      <c r="AO7" s="31"/>
      <c r="AP7" s="31"/>
      <c r="AQ7" s="29"/>
      <c r="BE7" s="37"/>
      <c r="BS7" s="22" t="s">
        <v>9</v>
      </c>
    </row>
    <row r="8" ht="14.4" customHeight="1">
      <c r="B8" s="26"/>
      <c r="C8" s="31"/>
      <c r="D8" s="38" t="s">
        <v>24</v>
      </c>
      <c r="E8" s="31"/>
      <c r="F8" s="31"/>
      <c r="G8" s="31"/>
      <c r="H8" s="31"/>
      <c r="I8" s="31"/>
      <c r="J8" s="31"/>
      <c r="K8" s="33" t="s">
        <v>25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8" t="s">
        <v>26</v>
      </c>
      <c r="AL8" s="31"/>
      <c r="AM8" s="31"/>
      <c r="AN8" s="39" t="s">
        <v>27</v>
      </c>
      <c r="AO8" s="31"/>
      <c r="AP8" s="31"/>
      <c r="AQ8" s="29"/>
      <c r="BE8" s="37"/>
      <c r="BS8" s="22" t="s">
        <v>9</v>
      </c>
    </row>
    <row r="9" ht="14.4" customHeight="1">
      <c r="B9" s="2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29"/>
      <c r="BE9" s="37"/>
      <c r="BS9" s="22" t="s">
        <v>9</v>
      </c>
    </row>
    <row r="10" ht="14.4" customHeight="1">
      <c r="B10" s="26"/>
      <c r="C10" s="31"/>
      <c r="D10" s="38" t="s">
        <v>28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8" t="s">
        <v>29</v>
      </c>
      <c r="AL10" s="31"/>
      <c r="AM10" s="31"/>
      <c r="AN10" s="33" t="s">
        <v>22</v>
      </c>
      <c r="AO10" s="31"/>
      <c r="AP10" s="31"/>
      <c r="AQ10" s="29"/>
      <c r="BE10" s="37"/>
      <c r="BS10" s="22" t="s">
        <v>9</v>
      </c>
    </row>
    <row r="11" ht="18.48" customHeight="1">
      <c r="B11" s="26"/>
      <c r="C11" s="31"/>
      <c r="D11" s="31"/>
      <c r="E11" s="33" t="s">
        <v>30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8" t="s">
        <v>31</v>
      </c>
      <c r="AL11" s="31"/>
      <c r="AM11" s="31"/>
      <c r="AN11" s="33" t="s">
        <v>22</v>
      </c>
      <c r="AO11" s="31"/>
      <c r="AP11" s="31"/>
      <c r="AQ11" s="29"/>
      <c r="BE11" s="37"/>
      <c r="BS11" s="22" t="s">
        <v>9</v>
      </c>
    </row>
    <row r="12" ht="6.96" customHeight="1">
      <c r="B12" s="2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29"/>
      <c r="BE12" s="37"/>
      <c r="BS12" s="22" t="s">
        <v>9</v>
      </c>
    </row>
    <row r="13" ht="14.4" customHeight="1">
      <c r="B13" s="26"/>
      <c r="C13" s="31"/>
      <c r="D13" s="38" t="s">
        <v>32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8" t="s">
        <v>29</v>
      </c>
      <c r="AL13" s="31"/>
      <c r="AM13" s="31"/>
      <c r="AN13" s="40" t="s">
        <v>33</v>
      </c>
      <c r="AO13" s="31"/>
      <c r="AP13" s="31"/>
      <c r="AQ13" s="29"/>
      <c r="BE13" s="37"/>
      <c r="BS13" s="22" t="s">
        <v>9</v>
      </c>
    </row>
    <row r="14">
      <c r="B14" s="26"/>
      <c r="C14" s="31"/>
      <c r="D14" s="31"/>
      <c r="E14" s="40" t="s">
        <v>33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31"/>
      <c r="AM14" s="31"/>
      <c r="AN14" s="40" t="s">
        <v>33</v>
      </c>
      <c r="AO14" s="31"/>
      <c r="AP14" s="31"/>
      <c r="AQ14" s="29"/>
      <c r="BE14" s="37"/>
      <c r="BS14" s="22" t="s">
        <v>9</v>
      </c>
    </row>
    <row r="15" ht="6.96" customHeight="1">
      <c r="B15" s="2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29"/>
      <c r="BE15" s="37"/>
      <c r="BS15" s="22" t="s">
        <v>6</v>
      </c>
    </row>
    <row r="16" ht="14.4" customHeight="1">
      <c r="B16" s="26"/>
      <c r="C16" s="31"/>
      <c r="D16" s="38" t="s">
        <v>34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8" t="s">
        <v>29</v>
      </c>
      <c r="AL16" s="31"/>
      <c r="AM16" s="31"/>
      <c r="AN16" s="33" t="s">
        <v>35</v>
      </c>
      <c r="AO16" s="31"/>
      <c r="AP16" s="31"/>
      <c r="AQ16" s="29"/>
      <c r="BE16" s="37"/>
      <c r="BS16" s="22" t="s">
        <v>6</v>
      </c>
    </row>
    <row r="17" ht="18.48" customHeight="1">
      <c r="B17" s="26"/>
      <c r="C17" s="31"/>
      <c r="D17" s="31"/>
      <c r="E17" s="33" t="s">
        <v>36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8" t="s">
        <v>31</v>
      </c>
      <c r="AL17" s="31"/>
      <c r="AM17" s="31"/>
      <c r="AN17" s="33" t="s">
        <v>37</v>
      </c>
      <c r="AO17" s="31"/>
      <c r="AP17" s="31"/>
      <c r="AQ17" s="29"/>
      <c r="BE17" s="37"/>
      <c r="BS17" s="22" t="s">
        <v>38</v>
      </c>
    </row>
    <row r="18" ht="6.96" customHeight="1">
      <c r="B18" s="2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29"/>
      <c r="BE18" s="37"/>
      <c r="BS18" s="22" t="s">
        <v>9</v>
      </c>
    </row>
    <row r="19" ht="14.4" customHeight="1">
      <c r="B19" s="26"/>
      <c r="C19" s="31"/>
      <c r="D19" s="38" t="s">
        <v>39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8" t="s">
        <v>29</v>
      </c>
      <c r="AL19" s="31"/>
      <c r="AM19" s="31"/>
      <c r="AN19" s="33" t="s">
        <v>22</v>
      </c>
      <c r="AO19" s="31"/>
      <c r="AP19" s="31"/>
      <c r="AQ19" s="29"/>
      <c r="BE19" s="37"/>
      <c r="BS19" s="22" t="s">
        <v>9</v>
      </c>
    </row>
    <row r="20" ht="18.48" customHeight="1">
      <c r="B20" s="26"/>
      <c r="C20" s="31"/>
      <c r="D20" s="31"/>
      <c r="E20" s="33" t="s">
        <v>40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8" t="s">
        <v>31</v>
      </c>
      <c r="AL20" s="31"/>
      <c r="AM20" s="31"/>
      <c r="AN20" s="33" t="s">
        <v>22</v>
      </c>
      <c r="AO20" s="31"/>
      <c r="AP20" s="31"/>
      <c r="AQ20" s="29"/>
      <c r="BE20" s="37"/>
    </row>
    <row r="21" ht="6.96" customHeight="1">
      <c r="B21" s="2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29"/>
      <c r="BE21" s="37"/>
    </row>
    <row r="22">
      <c r="B22" s="26"/>
      <c r="C22" s="31"/>
      <c r="D22" s="38" t="s">
        <v>41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29"/>
      <c r="BE22" s="37"/>
    </row>
    <row r="23" ht="16.5" customHeight="1">
      <c r="B23" s="26"/>
      <c r="C23" s="31"/>
      <c r="D23" s="31"/>
      <c r="E23" s="42" t="s">
        <v>22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31"/>
      <c r="AP23" s="31"/>
      <c r="AQ23" s="29"/>
      <c r="BE23" s="37"/>
    </row>
    <row r="24" ht="6.96" customHeight="1">
      <c r="B24" s="2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29"/>
      <c r="BE24" s="37"/>
    </row>
    <row r="25" ht="6.96" customHeight="1">
      <c r="B25" s="26"/>
      <c r="C25" s="3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31"/>
      <c r="AQ25" s="29"/>
      <c r="BE25" s="37"/>
    </row>
    <row r="26" ht="14.4" customHeight="1">
      <c r="B26" s="26"/>
      <c r="C26" s="31"/>
      <c r="D26" s="44" t="s">
        <v>42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5">
        <f>ROUND(AG87,2)</f>
        <v>0</v>
      </c>
      <c r="AL26" s="31"/>
      <c r="AM26" s="31"/>
      <c r="AN26" s="31"/>
      <c r="AO26" s="31"/>
      <c r="AP26" s="31"/>
      <c r="AQ26" s="29"/>
      <c r="BE26" s="37"/>
    </row>
    <row r="27" ht="14.4" customHeight="1">
      <c r="B27" s="26"/>
      <c r="C27" s="31"/>
      <c r="D27" s="44" t="s">
        <v>43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45">
        <f>ROUND(AG90,2)</f>
        <v>0</v>
      </c>
      <c r="AL27" s="45"/>
      <c r="AM27" s="45"/>
      <c r="AN27" s="45"/>
      <c r="AO27" s="45"/>
      <c r="AP27" s="31"/>
      <c r="AQ27" s="29"/>
      <c r="BE27" s="37"/>
    </row>
    <row r="28" s="1" customFormat="1" ht="6.96" customHeight="1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8"/>
      <c r="BE28" s="37"/>
    </row>
    <row r="29" s="1" customFormat="1" ht="25.92" customHeight="1">
      <c r="B29" s="46"/>
      <c r="C29" s="47"/>
      <c r="D29" s="49" t="s">
        <v>44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ROUND(AK26+AK27,2)</f>
        <v>0</v>
      </c>
      <c r="AL29" s="50"/>
      <c r="AM29" s="50"/>
      <c r="AN29" s="50"/>
      <c r="AO29" s="50"/>
      <c r="AP29" s="47"/>
      <c r="AQ29" s="48"/>
      <c r="BE29" s="37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E30" s="37"/>
    </row>
    <row r="31" s="2" customFormat="1" ht="14.4" customHeight="1">
      <c r="B31" s="52"/>
      <c r="C31" s="53"/>
      <c r="D31" s="54" t="s">
        <v>45</v>
      </c>
      <c r="E31" s="53"/>
      <c r="F31" s="54" t="s">
        <v>46</v>
      </c>
      <c r="G31" s="53"/>
      <c r="H31" s="53"/>
      <c r="I31" s="53"/>
      <c r="J31" s="53"/>
      <c r="K31" s="53"/>
      <c r="L31" s="55">
        <v>0.20999999999999999</v>
      </c>
      <c r="M31" s="53"/>
      <c r="N31" s="53"/>
      <c r="O31" s="53"/>
      <c r="P31" s="53"/>
      <c r="Q31" s="53"/>
      <c r="R31" s="53"/>
      <c r="S31" s="53"/>
      <c r="T31" s="56" t="s">
        <v>47</v>
      </c>
      <c r="U31" s="53"/>
      <c r="V31" s="53"/>
      <c r="W31" s="57">
        <f>ROUND(AZ87+SUM(CD91:CD95),2)</f>
        <v>0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7">
        <f>ROUND(AV87+SUM(BY91:BY95),2)</f>
        <v>0</v>
      </c>
      <c r="AL31" s="53"/>
      <c r="AM31" s="53"/>
      <c r="AN31" s="53"/>
      <c r="AO31" s="53"/>
      <c r="AP31" s="53"/>
      <c r="AQ31" s="58"/>
      <c r="BE31" s="37"/>
    </row>
    <row r="32" s="2" customFormat="1" ht="14.4" customHeight="1">
      <c r="B32" s="52"/>
      <c r="C32" s="53"/>
      <c r="D32" s="53"/>
      <c r="E32" s="53"/>
      <c r="F32" s="54" t="s">
        <v>48</v>
      </c>
      <c r="G32" s="53"/>
      <c r="H32" s="53"/>
      <c r="I32" s="53"/>
      <c r="J32" s="53"/>
      <c r="K32" s="53"/>
      <c r="L32" s="55">
        <v>0.14999999999999999</v>
      </c>
      <c r="M32" s="53"/>
      <c r="N32" s="53"/>
      <c r="O32" s="53"/>
      <c r="P32" s="53"/>
      <c r="Q32" s="53"/>
      <c r="R32" s="53"/>
      <c r="S32" s="53"/>
      <c r="T32" s="56" t="s">
        <v>47</v>
      </c>
      <c r="U32" s="53"/>
      <c r="V32" s="53"/>
      <c r="W32" s="57">
        <f>ROUND(BA87+SUM(CE91:CE95),2)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7">
        <f>ROUND(AW87+SUM(BZ91:BZ95),2)</f>
        <v>0</v>
      </c>
      <c r="AL32" s="53"/>
      <c r="AM32" s="53"/>
      <c r="AN32" s="53"/>
      <c r="AO32" s="53"/>
      <c r="AP32" s="53"/>
      <c r="AQ32" s="58"/>
      <c r="BE32" s="37"/>
    </row>
    <row r="33" hidden="1" s="2" customFormat="1" ht="14.4" customHeight="1">
      <c r="B33" s="52"/>
      <c r="C33" s="53"/>
      <c r="D33" s="53"/>
      <c r="E33" s="53"/>
      <c r="F33" s="54" t="s">
        <v>49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47</v>
      </c>
      <c r="U33" s="53"/>
      <c r="V33" s="53"/>
      <c r="W33" s="57">
        <f>ROUND(BB87+SUM(CF91:CF95),2)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v>0</v>
      </c>
      <c r="AL33" s="53"/>
      <c r="AM33" s="53"/>
      <c r="AN33" s="53"/>
      <c r="AO33" s="53"/>
      <c r="AP33" s="53"/>
      <c r="AQ33" s="58"/>
      <c r="BE33" s="37"/>
    </row>
    <row r="34" hidden="1" s="2" customFormat="1" ht="14.4" customHeight="1">
      <c r="B34" s="52"/>
      <c r="C34" s="53"/>
      <c r="D34" s="53"/>
      <c r="E34" s="53"/>
      <c r="F34" s="54" t="s">
        <v>50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47</v>
      </c>
      <c r="U34" s="53"/>
      <c r="V34" s="53"/>
      <c r="W34" s="57">
        <f>ROUND(BC87+SUM(CG91:CG95),2)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v>0</v>
      </c>
      <c r="AL34" s="53"/>
      <c r="AM34" s="53"/>
      <c r="AN34" s="53"/>
      <c r="AO34" s="53"/>
      <c r="AP34" s="53"/>
      <c r="AQ34" s="58"/>
      <c r="BE34" s="37"/>
    </row>
    <row r="35" hidden="1" s="2" customFormat="1" ht="14.4" customHeight="1">
      <c r="B35" s="52"/>
      <c r="C35" s="53"/>
      <c r="D35" s="53"/>
      <c r="E35" s="53"/>
      <c r="F35" s="54" t="s">
        <v>51</v>
      </c>
      <c r="G35" s="53"/>
      <c r="H35" s="53"/>
      <c r="I35" s="53"/>
      <c r="J35" s="53"/>
      <c r="K35" s="53"/>
      <c r="L35" s="55">
        <v>0</v>
      </c>
      <c r="M35" s="53"/>
      <c r="N35" s="53"/>
      <c r="O35" s="53"/>
      <c r="P35" s="53"/>
      <c r="Q35" s="53"/>
      <c r="R35" s="53"/>
      <c r="S35" s="53"/>
      <c r="T35" s="56" t="s">
        <v>47</v>
      </c>
      <c r="U35" s="53"/>
      <c r="V35" s="53"/>
      <c r="W35" s="57">
        <f>ROUND(BD87+SUM(CH91:CH95),2)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s="1" customFormat="1" ht="6.96" customHeight="1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8"/>
    </row>
    <row r="37" s="1" customFormat="1" ht="25.92" customHeight="1">
      <c r="B37" s="46"/>
      <c r="C37" s="59"/>
      <c r="D37" s="60" t="s">
        <v>52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2" t="s">
        <v>53</v>
      </c>
      <c r="U37" s="61"/>
      <c r="V37" s="61"/>
      <c r="W37" s="61"/>
      <c r="X37" s="63" t="s">
        <v>54</v>
      </c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4">
        <f>SUM(AK29:AK35)</f>
        <v>0</v>
      </c>
      <c r="AL37" s="61"/>
      <c r="AM37" s="61"/>
      <c r="AN37" s="61"/>
      <c r="AO37" s="65"/>
      <c r="AP37" s="59"/>
      <c r="AQ37" s="48"/>
    </row>
    <row r="38" s="1" customFormat="1" ht="14.4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>
      <c r="B39" s="2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29"/>
    </row>
    <row r="40">
      <c r="B40" s="2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29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29"/>
    </row>
    <row r="49" s="1" customFormat="1">
      <c r="B49" s="46"/>
      <c r="C49" s="47"/>
      <c r="D49" s="66" t="s">
        <v>55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56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6"/>
      <c r="C50" s="31"/>
      <c r="D50" s="69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70"/>
      <c r="AA50" s="31"/>
      <c r="AB50" s="31"/>
      <c r="AC50" s="69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70"/>
      <c r="AP50" s="31"/>
      <c r="AQ50" s="29"/>
    </row>
    <row r="51">
      <c r="B51" s="26"/>
      <c r="C51" s="31"/>
      <c r="D51" s="69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70"/>
      <c r="AA51" s="31"/>
      <c r="AB51" s="31"/>
      <c r="AC51" s="69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70"/>
      <c r="AP51" s="31"/>
      <c r="AQ51" s="29"/>
    </row>
    <row r="52">
      <c r="B52" s="26"/>
      <c r="C52" s="31"/>
      <c r="D52" s="6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70"/>
      <c r="AA52" s="31"/>
      <c r="AB52" s="31"/>
      <c r="AC52" s="69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70"/>
      <c r="AP52" s="31"/>
      <c r="AQ52" s="29"/>
    </row>
    <row r="53">
      <c r="B53" s="26"/>
      <c r="C53" s="31"/>
      <c r="D53" s="6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70"/>
      <c r="AA53" s="31"/>
      <c r="AB53" s="31"/>
      <c r="AC53" s="69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70"/>
      <c r="AP53" s="31"/>
      <c r="AQ53" s="29"/>
    </row>
    <row r="54">
      <c r="B54" s="26"/>
      <c r="C54" s="31"/>
      <c r="D54" s="6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70"/>
      <c r="AA54" s="31"/>
      <c r="AB54" s="31"/>
      <c r="AC54" s="69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70"/>
      <c r="AP54" s="31"/>
      <c r="AQ54" s="29"/>
    </row>
    <row r="55">
      <c r="B55" s="26"/>
      <c r="C55" s="31"/>
      <c r="D55" s="6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70"/>
      <c r="AA55" s="31"/>
      <c r="AB55" s="31"/>
      <c r="AC55" s="69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70"/>
      <c r="AP55" s="31"/>
      <c r="AQ55" s="29"/>
    </row>
    <row r="56">
      <c r="B56" s="26"/>
      <c r="C56" s="31"/>
      <c r="D56" s="69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70"/>
      <c r="AA56" s="31"/>
      <c r="AB56" s="31"/>
      <c r="AC56" s="69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70"/>
      <c r="AP56" s="31"/>
      <c r="AQ56" s="29"/>
    </row>
    <row r="57">
      <c r="B57" s="26"/>
      <c r="C57" s="31"/>
      <c r="D57" s="6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70"/>
      <c r="AA57" s="31"/>
      <c r="AB57" s="31"/>
      <c r="AC57" s="69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70"/>
      <c r="AP57" s="31"/>
      <c r="AQ57" s="29"/>
    </row>
    <row r="58" s="1" customFormat="1">
      <c r="B58" s="46"/>
      <c r="C58" s="47"/>
      <c r="D58" s="71" t="s">
        <v>57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58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57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58</v>
      </c>
      <c r="AN58" s="72"/>
      <c r="AO58" s="74"/>
      <c r="AP58" s="47"/>
      <c r="AQ58" s="48"/>
    </row>
    <row r="59">
      <c r="B59" s="26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29"/>
    </row>
    <row r="60" s="1" customFormat="1">
      <c r="B60" s="46"/>
      <c r="C60" s="47"/>
      <c r="D60" s="66" t="s">
        <v>59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60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6"/>
      <c r="C61" s="31"/>
      <c r="D61" s="6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70"/>
      <c r="AA61" s="31"/>
      <c r="AB61" s="31"/>
      <c r="AC61" s="69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70"/>
      <c r="AP61" s="31"/>
      <c r="AQ61" s="29"/>
    </row>
    <row r="62">
      <c r="B62" s="26"/>
      <c r="C62" s="31"/>
      <c r="D62" s="6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70"/>
      <c r="AA62" s="31"/>
      <c r="AB62" s="31"/>
      <c r="AC62" s="69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70"/>
      <c r="AP62" s="31"/>
      <c r="AQ62" s="29"/>
    </row>
    <row r="63">
      <c r="B63" s="26"/>
      <c r="C63" s="31"/>
      <c r="D63" s="69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70"/>
      <c r="AA63" s="31"/>
      <c r="AB63" s="31"/>
      <c r="AC63" s="69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70"/>
      <c r="AP63" s="31"/>
      <c r="AQ63" s="29"/>
    </row>
    <row r="64">
      <c r="B64" s="26"/>
      <c r="C64" s="31"/>
      <c r="D64" s="6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70"/>
      <c r="AA64" s="31"/>
      <c r="AB64" s="31"/>
      <c r="AC64" s="69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70"/>
      <c r="AP64" s="31"/>
      <c r="AQ64" s="29"/>
    </row>
    <row r="65">
      <c r="B65" s="26"/>
      <c r="C65" s="31"/>
      <c r="D65" s="69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70"/>
      <c r="AA65" s="31"/>
      <c r="AB65" s="31"/>
      <c r="AC65" s="69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70"/>
      <c r="AP65" s="31"/>
      <c r="AQ65" s="29"/>
    </row>
    <row r="66">
      <c r="B66" s="26"/>
      <c r="C66" s="31"/>
      <c r="D66" s="69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70"/>
      <c r="AA66" s="31"/>
      <c r="AB66" s="31"/>
      <c r="AC66" s="69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70"/>
      <c r="AP66" s="31"/>
      <c r="AQ66" s="29"/>
    </row>
    <row r="67">
      <c r="B67" s="26"/>
      <c r="C67" s="31"/>
      <c r="D67" s="69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70"/>
      <c r="AA67" s="31"/>
      <c r="AB67" s="31"/>
      <c r="AC67" s="69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70"/>
      <c r="AP67" s="31"/>
      <c r="AQ67" s="29"/>
    </row>
    <row r="68">
      <c r="B68" s="26"/>
      <c r="C68" s="31"/>
      <c r="D68" s="69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70"/>
      <c r="AA68" s="31"/>
      <c r="AB68" s="31"/>
      <c r="AC68" s="69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70"/>
      <c r="AP68" s="31"/>
      <c r="AQ68" s="29"/>
    </row>
    <row r="69" s="1" customFormat="1">
      <c r="B69" s="46"/>
      <c r="C69" s="47"/>
      <c r="D69" s="71" t="s">
        <v>57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58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57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58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7" t="s">
        <v>61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48"/>
    </row>
    <row r="77" s="3" customFormat="1" ht="14.4" customHeight="1">
      <c r="B77" s="81"/>
      <c r="C77" s="38" t="s">
        <v>16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H17160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19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>Rekonstrukce mostu přes řeku Dyji ul. Koželužská - PD_2018-1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8" t="s">
        <v>24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>Znojmo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8" t="s">
        <v>26</v>
      </c>
      <c r="AJ80" s="47"/>
      <c r="AK80" s="47"/>
      <c r="AL80" s="47"/>
      <c r="AM80" s="90" t="str">
        <f> IF(AN8= "","",AN8)</f>
        <v>27. 9. 2018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8" t="s">
        <v>28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>Město Znojmo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8" t="s">
        <v>34</v>
      </c>
      <c r="AJ82" s="47"/>
      <c r="AK82" s="47"/>
      <c r="AL82" s="47"/>
      <c r="AM82" s="82" t="str">
        <f>IF(E17="","",E17)</f>
        <v>HURYTA s.r.o., Staňkova 557/18a, 602 00 Brno</v>
      </c>
      <c r="AN82" s="82"/>
      <c r="AO82" s="82"/>
      <c r="AP82" s="82"/>
      <c r="AQ82" s="48"/>
      <c r="AS82" s="91" t="s">
        <v>62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4"/>
    </row>
    <row r="83" s="1" customFormat="1">
      <c r="B83" s="46"/>
      <c r="C83" s="38" t="s">
        <v>32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8" t="s">
        <v>39</v>
      </c>
      <c r="AJ83" s="47"/>
      <c r="AK83" s="47"/>
      <c r="AL83" s="47"/>
      <c r="AM83" s="82" t="str">
        <f>IF(E20="","",E20)</f>
        <v>Ing. Ladislav Huryta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100"/>
    </row>
    <row r="85" s="1" customFormat="1" ht="29.28" customHeight="1">
      <c r="B85" s="46"/>
      <c r="C85" s="101" t="s">
        <v>63</v>
      </c>
      <c r="D85" s="102"/>
      <c r="E85" s="102"/>
      <c r="F85" s="102"/>
      <c r="G85" s="102"/>
      <c r="H85" s="103"/>
      <c r="I85" s="104" t="s">
        <v>64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65</v>
      </c>
      <c r="AH85" s="102"/>
      <c r="AI85" s="102"/>
      <c r="AJ85" s="102"/>
      <c r="AK85" s="102"/>
      <c r="AL85" s="102"/>
      <c r="AM85" s="102"/>
      <c r="AN85" s="104" t="s">
        <v>66</v>
      </c>
      <c r="AO85" s="102"/>
      <c r="AP85" s="105"/>
      <c r="AQ85" s="48"/>
      <c r="AS85" s="106" t="s">
        <v>67</v>
      </c>
      <c r="AT85" s="107" t="s">
        <v>68</v>
      </c>
      <c r="AU85" s="107" t="s">
        <v>69</v>
      </c>
      <c r="AV85" s="107" t="s">
        <v>70</v>
      </c>
      <c r="AW85" s="107" t="s">
        <v>71</v>
      </c>
      <c r="AX85" s="107" t="s">
        <v>72</v>
      </c>
      <c r="AY85" s="107" t="s">
        <v>73</v>
      </c>
      <c r="AZ85" s="107" t="s">
        <v>74</v>
      </c>
      <c r="BA85" s="107" t="s">
        <v>75</v>
      </c>
      <c r="BB85" s="107" t="s">
        <v>76</v>
      </c>
      <c r="BC85" s="107" t="s">
        <v>77</v>
      </c>
      <c r="BD85" s="108" t="s">
        <v>78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8"/>
    </row>
    <row r="87" s="4" customFormat="1" ht="32.4" customHeight="1">
      <c r="B87" s="84"/>
      <c r="C87" s="110" t="s">
        <v>79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ROUND(AG88,2)</f>
        <v>0</v>
      </c>
      <c r="AH87" s="112"/>
      <c r="AI87" s="112"/>
      <c r="AJ87" s="112"/>
      <c r="AK87" s="112"/>
      <c r="AL87" s="112"/>
      <c r="AM87" s="112"/>
      <c r="AN87" s="113">
        <f>SUM(AG87,AT87)</f>
        <v>0</v>
      </c>
      <c r="AO87" s="113"/>
      <c r="AP87" s="113"/>
      <c r="AQ87" s="88"/>
      <c r="AS87" s="114">
        <f>ROUND(AS88,2)</f>
        <v>0</v>
      </c>
      <c r="AT87" s="115">
        <f>ROUND(SUM(AV87:AW87),2)</f>
        <v>0</v>
      </c>
      <c r="AU87" s="116">
        <f>ROUND(AU88,5)</f>
        <v>0</v>
      </c>
      <c r="AV87" s="115">
        <f>ROUND(AZ87*L31,2)</f>
        <v>0</v>
      </c>
      <c r="AW87" s="115">
        <f>ROUND(BA87*L32,2)</f>
        <v>0</v>
      </c>
      <c r="AX87" s="115">
        <f>ROUND(BB87*L31,2)</f>
        <v>0</v>
      </c>
      <c r="AY87" s="115">
        <f>ROUND(BC87*L32,2)</f>
        <v>0</v>
      </c>
      <c r="AZ87" s="115">
        <f>ROUND(AZ88,2)</f>
        <v>0</v>
      </c>
      <c r="BA87" s="115">
        <f>ROUND(BA88,2)</f>
        <v>0</v>
      </c>
      <c r="BB87" s="115">
        <f>ROUND(BB88,2)</f>
        <v>0</v>
      </c>
      <c r="BC87" s="115">
        <f>ROUND(BC88,2)</f>
        <v>0</v>
      </c>
      <c r="BD87" s="117">
        <f>ROUND(BD88,2)</f>
        <v>0</v>
      </c>
      <c r="BS87" s="118" t="s">
        <v>80</v>
      </c>
      <c r="BT87" s="118" t="s">
        <v>81</v>
      </c>
      <c r="BV87" s="118" t="s">
        <v>82</v>
      </c>
      <c r="BW87" s="118" t="s">
        <v>83</v>
      </c>
      <c r="BX87" s="118" t="s">
        <v>84</v>
      </c>
    </row>
    <row r="88" s="5" customFormat="1" ht="31.5" customHeight="1">
      <c r="A88" s="119" t="s">
        <v>85</v>
      </c>
      <c r="B88" s="120"/>
      <c r="C88" s="121"/>
      <c r="D88" s="122" t="s">
        <v>17</v>
      </c>
      <c r="E88" s="122"/>
      <c r="F88" s="122"/>
      <c r="G88" s="122"/>
      <c r="H88" s="122"/>
      <c r="I88" s="123"/>
      <c r="J88" s="122" t="s">
        <v>20</v>
      </c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4">
        <f>'H17160 - Rekonstrukce mos...'!M29</f>
        <v>0</v>
      </c>
      <c r="AH88" s="123"/>
      <c r="AI88" s="123"/>
      <c r="AJ88" s="123"/>
      <c r="AK88" s="123"/>
      <c r="AL88" s="123"/>
      <c r="AM88" s="123"/>
      <c r="AN88" s="124">
        <f>SUM(AG88,AT88)</f>
        <v>0</v>
      </c>
      <c r="AO88" s="123"/>
      <c r="AP88" s="123"/>
      <c r="AQ88" s="125"/>
      <c r="AS88" s="126">
        <f>'H17160 - Rekonstrukce mos...'!M27</f>
        <v>0</v>
      </c>
      <c r="AT88" s="127">
        <f>ROUND(SUM(AV88:AW88),2)</f>
        <v>0</v>
      </c>
      <c r="AU88" s="128">
        <f>'H17160 - Rekonstrukce mos...'!W128</f>
        <v>0</v>
      </c>
      <c r="AV88" s="127">
        <f>'H17160 - Rekonstrukce mos...'!M31</f>
        <v>0</v>
      </c>
      <c r="AW88" s="127">
        <f>'H17160 - Rekonstrukce mos...'!M32</f>
        <v>0</v>
      </c>
      <c r="AX88" s="127">
        <f>'H17160 - Rekonstrukce mos...'!M33</f>
        <v>0</v>
      </c>
      <c r="AY88" s="127">
        <f>'H17160 - Rekonstrukce mos...'!M34</f>
        <v>0</v>
      </c>
      <c r="AZ88" s="127">
        <f>'H17160 - Rekonstrukce mos...'!H31</f>
        <v>0</v>
      </c>
      <c r="BA88" s="127">
        <f>'H17160 - Rekonstrukce mos...'!H32</f>
        <v>0</v>
      </c>
      <c r="BB88" s="127">
        <f>'H17160 - Rekonstrukce mos...'!H33</f>
        <v>0</v>
      </c>
      <c r="BC88" s="127">
        <f>'H17160 - Rekonstrukce mos...'!H34</f>
        <v>0</v>
      </c>
      <c r="BD88" s="129">
        <f>'H17160 - Rekonstrukce mos...'!H35</f>
        <v>0</v>
      </c>
      <c r="BT88" s="130" t="s">
        <v>86</v>
      </c>
      <c r="BU88" s="130" t="s">
        <v>87</v>
      </c>
      <c r="BV88" s="130" t="s">
        <v>82</v>
      </c>
      <c r="BW88" s="130" t="s">
        <v>83</v>
      </c>
      <c r="BX88" s="130" t="s">
        <v>84</v>
      </c>
    </row>
    <row r="89">
      <c r="B89" s="26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29"/>
    </row>
    <row r="90" s="1" customFormat="1" ht="30" customHeight="1">
      <c r="B90" s="46"/>
      <c r="C90" s="110" t="s">
        <v>88</v>
      </c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113">
        <f>ROUND(SUM(AG91:AG94),2)</f>
        <v>0</v>
      </c>
      <c r="AH90" s="113"/>
      <c r="AI90" s="113"/>
      <c r="AJ90" s="113"/>
      <c r="AK90" s="113"/>
      <c r="AL90" s="113"/>
      <c r="AM90" s="113"/>
      <c r="AN90" s="113">
        <f>ROUND(SUM(AN91:AN94),2)</f>
        <v>0</v>
      </c>
      <c r="AO90" s="113"/>
      <c r="AP90" s="113"/>
      <c r="AQ90" s="48"/>
      <c r="AS90" s="106" t="s">
        <v>89</v>
      </c>
      <c r="AT90" s="107" t="s">
        <v>90</v>
      </c>
      <c r="AU90" s="107" t="s">
        <v>45</v>
      </c>
      <c r="AV90" s="108" t="s">
        <v>68</v>
      </c>
    </row>
    <row r="91" s="1" customFormat="1" ht="19.92" customHeight="1">
      <c r="B91" s="46"/>
      <c r="C91" s="47"/>
      <c r="D91" s="131" t="s">
        <v>91</v>
      </c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132">
        <f>ROUND(AG87*AS91,2)</f>
        <v>0</v>
      </c>
      <c r="AH91" s="133"/>
      <c r="AI91" s="133"/>
      <c r="AJ91" s="133"/>
      <c r="AK91" s="133"/>
      <c r="AL91" s="133"/>
      <c r="AM91" s="133"/>
      <c r="AN91" s="133">
        <f>ROUND(AG91+AV91,2)</f>
        <v>0</v>
      </c>
      <c r="AO91" s="133"/>
      <c r="AP91" s="133"/>
      <c r="AQ91" s="48"/>
      <c r="AS91" s="134">
        <v>0</v>
      </c>
      <c r="AT91" s="135" t="s">
        <v>92</v>
      </c>
      <c r="AU91" s="135" t="s">
        <v>46</v>
      </c>
      <c r="AV91" s="136">
        <f>ROUND(IF(AU91="základní",AG91*L31,IF(AU91="snížená",AG91*L32,0)),2)</f>
        <v>0</v>
      </c>
      <c r="BV91" s="22" t="s">
        <v>93</v>
      </c>
      <c r="BY91" s="137">
        <f>IF(AU91="základní",AV91,0)</f>
        <v>0</v>
      </c>
      <c r="BZ91" s="137">
        <f>IF(AU91="snížená",AV91,0)</f>
        <v>0</v>
      </c>
      <c r="CA91" s="137">
        <v>0</v>
      </c>
      <c r="CB91" s="137">
        <v>0</v>
      </c>
      <c r="CC91" s="137">
        <v>0</v>
      </c>
      <c r="CD91" s="137">
        <f>IF(AU91="základní",AG91,0)</f>
        <v>0</v>
      </c>
      <c r="CE91" s="137">
        <f>IF(AU91="snížená",AG91,0)</f>
        <v>0</v>
      </c>
      <c r="CF91" s="137">
        <f>IF(AU91="zákl. přenesená",AG91,0)</f>
        <v>0</v>
      </c>
      <c r="CG91" s="137">
        <f>IF(AU91="sníž. přenesená",AG91,0)</f>
        <v>0</v>
      </c>
      <c r="CH91" s="137">
        <f>IF(AU91="nulová",AG91,0)</f>
        <v>0</v>
      </c>
      <c r="CI91" s="22">
        <f>IF(AU91="základní",1,IF(AU91="snížená",2,IF(AU91="zákl. přenesená",4,IF(AU91="sníž. přenesená",5,3))))</f>
        <v>1</v>
      </c>
      <c r="CJ91" s="22">
        <f>IF(AT91="stavební čast",1,IF(8891="investiční čast",2,3))</f>
        <v>1</v>
      </c>
      <c r="CK91" s="22" t="str">
        <f>IF(D91="Vyplň vlastní","","x")</f>
        <v>x</v>
      </c>
    </row>
    <row r="92" s="1" customFormat="1" ht="19.92" customHeight="1">
      <c r="B92" s="46"/>
      <c r="C92" s="47"/>
      <c r="D92" s="138" t="s">
        <v>94</v>
      </c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47"/>
      <c r="AD92" s="47"/>
      <c r="AE92" s="47"/>
      <c r="AF92" s="47"/>
      <c r="AG92" s="132">
        <f>AG87*AS92</f>
        <v>0</v>
      </c>
      <c r="AH92" s="133"/>
      <c r="AI92" s="133"/>
      <c r="AJ92" s="133"/>
      <c r="AK92" s="133"/>
      <c r="AL92" s="133"/>
      <c r="AM92" s="133"/>
      <c r="AN92" s="133">
        <f>AG92+AV92</f>
        <v>0</v>
      </c>
      <c r="AO92" s="133"/>
      <c r="AP92" s="133"/>
      <c r="AQ92" s="48"/>
      <c r="AS92" s="139">
        <v>0</v>
      </c>
      <c r="AT92" s="140" t="s">
        <v>92</v>
      </c>
      <c r="AU92" s="140" t="s">
        <v>46</v>
      </c>
      <c r="AV92" s="141">
        <f>ROUND(IF(AU92="nulová",0,IF(OR(AU92="základní",AU92="zákl. přenesená"),AG92*L31,AG92*L32)),2)</f>
        <v>0</v>
      </c>
      <c r="BV92" s="22" t="s">
        <v>95</v>
      </c>
      <c r="BY92" s="137">
        <f>IF(AU92="základní",AV92,0)</f>
        <v>0</v>
      </c>
      <c r="BZ92" s="137">
        <f>IF(AU92="snížená",AV92,0)</f>
        <v>0</v>
      </c>
      <c r="CA92" s="137">
        <f>IF(AU92="zákl. přenesená",AV92,0)</f>
        <v>0</v>
      </c>
      <c r="CB92" s="137">
        <f>IF(AU92="sníž. přenesená",AV92,0)</f>
        <v>0</v>
      </c>
      <c r="CC92" s="137">
        <f>IF(AU92="nulová",AV92,0)</f>
        <v>0</v>
      </c>
      <c r="CD92" s="137">
        <f>IF(AU92="základní",AG92,0)</f>
        <v>0</v>
      </c>
      <c r="CE92" s="137">
        <f>IF(AU92="snížená",AG92,0)</f>
        <v>0</v>
      </c>
      <c r="CF92" s="137">
        <f>IF(AU92="zákl. přenesená",AG92,0)</f>
        <v>0</v>
      </c>
      <c r="CG92" s="137">
        <f>IF(AU92="sníž. přenesená",AG92,0)</f>
        <v>0</v>
      </c>
      <c r="CH92" s="137">
        <f>IF(AU92="nulová",AG92,0)</f>
        <v>0</v>
      </c>
      <c r="CI92" s="22">
        <f>IF(AU92="základní",1,IF(AU92="snížená",2,IF(AU92="zákl. přenesená",4,IF(AU92="sníž. přenesená",5,3))))</f>
        <v>1</v>
      </c>
      <c r="CJ92" s="22">
        <f>IF(AT92="stavební čast",1,IF(8892="investiční čast",2,3))</f>
        <v>1</v>
      </c>
      <c r="CK92" s="22" t="str">
        <f>IF(D92="Vyplň vlastní","","x")</f>
        <v/>
      </c>
    </row>
    <row r="93" s="1" customFormat="1" ht="19.92" customHeight="1">
      <c r="B93" s="46"/>
      <c r="C93" s="47"/>
      <c r="D93" s="138" t="s">
        <v>94</v>
      </c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  <c r="AA93" s="131"/>
      <c r="AB93" s="131"/>
      <c r="AC93" s="47"/>
      <c r="AD93" s="47"/>
      <c r="AE93" s="47"/>
      <c r="AF93" s="47"/>
      <c r="AG93" s="132">
        <f>AG87*AS93</f>
        <v>0</v>
      </c>
      <c r="AH93" s="133"/>
      <c r="AI93" s="133"/>
      <c r="AJ93" s="133"/>
      <c r="AK93" s="133"/>
      <c r="AL93" s="133"/>
      <c r="AM93" s="133"/>
      <c r="AN93" s="133">
        <f>AG93+AV93</f>
        <v>0</v>
      </c>
      <c r="AO93" s="133"/>
      <c r="AP93" s="133"/>
      <c r="AQ93" s="48"/>
      <c r="AS93" s="139">
        <v>0</v>
      </c>
      <c r="AT93" s="140" t="s">
        <v>92</v>
      </c>
      <c r="AU93" s="140" t="s">
        <v>46</v>
      </c>
      <c r="AV93" s="141">
        <f>ROUND(IF(AU93="nulová",0,IF(OR(AU93="základní",AU93="zákl. přenesená"),AG93*L31,AG93*L32)),2)</f>
        <v>0</v>
      </c>
      <c r="BV93" s="22" t="s">
        <v>95</v>
      </c>
      <c r="BY93" s="137">
        <f>IF(AU93="základní",AV93,0)</f>
        <v>0</v>
      </c>
      <c r="BZ93" s="137">
        <f>IF(AU93="snížená",AV93,0)</f>
        <v>0</v>
      </c>
      <c r="CA93" s="137">
        <f>IF(AU93="zákl. přenesená",AV93,0)</f>
        <v>0</v>
      </c>
      <c r="CB93" s="137">
        <f>IF(AU93="sníž. přenesená",AV93,0)</f>
        <v>0</v>
      </c>
      <c r="CC93" s="137">
        <f>IF(AU93="nulová",AV93,0)</f>
        <v>0</v>
      </c>
      <c r="CD93" s="137">
        <f>IF(AU93="základní",AG93,0)</f>
        <v>0</v>
      </c>
      <c r="CE93" s="137">
        <f>IF(AU93="snížená",AG93,0)</f>
        <v>0</v>
      </c>
      <c r="CF93" s="137">
        <f>IF(AU93="zákl. přenesená",AG93,0)</f>
        <v>0</v>
      </c>
      <c r="CG93" s="137">
        <f>IF(AU93="sníž. přenesená",AG93,0)</f>
        <v>0</v>
      </c>
      <c r="CH93" s="137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/>
      </c>
    </row>
    <row r="94" s="1" customFormat="1" ht="19.92" customHeight="1">
      <c r="B94" s="46"/>
      <c r="C94" s="47"/>
      <c r="D94" s="138" t="s">
        <v>94</v>
      </c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47"/>
      <c r="AD94" s="47"/>
      <c r="AE94" s="47"/>
      <c r="AF94" s="47"/>
      <c r="AG94" s="132">
        <f>AG87*AS94</f>
        <v>0</v>
      </c>
      <c r="AH94" s="133"/>
      <c r="AI94" s="133"/>
      <c r="AJ94" s="133"/>
      <c r="AK94" s="133"/>
      <c r="AL94" s="133"/>
      <c r="AM94" s="133"/>
      <c r="AN94" s="133">
        <f>AG94+AV94</f>
        <v>0</v>
      </c>
      <c r="AO94" s="133"/>
      <c r="AP94" s="133"/>
      <c r="AQ94" s="48"/>
      <c r="AS94" s="142">
        <v>0</v>
      </c>
      <c r="AT94" s="143" t="s">
        <v>92</v>
      </c>
      <c r="AU94" s="143" t="s">
        <v>46</v>
      </c>
      <c r="AV94" s="144">
        <f>ROUND(IF(AU94="nulová",0,IF(OR(AU94="základní",AU94="zákl. přenesená"),AG94*L31,AG94*L32)),2)</f>
        <v>0</v>
      </c>
      <c r="BV94" s="22" t="s">
        <v>95</v>
      </c>
      <c r="BY94" s="137">
        <f>IF(AU94="základní",AV94,0)</f>
        <v>0</v>
      </c>
      <c r="BZ94" s="137">
        <f>IF(AU94="snížená",AV94,0)</f>
        <v>0</v>
      </c>
      <c r="CA94" s="137">
        <f>IF(AU94="zákl. přenesená",AV94,0)</f>
        <v>0</v>
      </c>
      <c r="CB94" s="137">
        <f>IF(AU94="sníž. přenesená",AV94,0)</f>
        <v>0</v>
      </c>
      <c r="CC94" s="137">
        <f>IF(AU94="nulová",AV94,0)</f>
        <v>0</v>
      </c>
      <c r="CD94" s="137">
        <f>IF(AU94="základní",AG94,0)</f>
        <v>0</v>
      </c>
      <c r="CE94" s="137">
        <f>IF(AU94="snížená",AG94,0)</f>
        <v>0</v>
      </c>
      <c r="CF94" s="137">
        <f>IF(AU94="zákl. přenesená",AG94,0)</f>
        <v>0</v>
      </c>
      <c r="CG94" s="137">
        <f>IF(AU94="sníž. přenesená",AG94,0)</f>
        <v>0</v>
      </c>
      <c r="CH94" s="137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="1" customFormat="1" ht="10.8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8"/>
    </row>
    <row r="96" s="1" customFormat="1" ht="30" customHeight="1">
      <c r="B96" s="46"/>
      <c r="C96" s="145" t="s">
        <v>96</v>
      </c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  <c r="AF96" s="146"/>
      <c r="AG96" s="147">
        <f>ROUND(AG87+AG90,2)</f>
        <v>0</v>
      </c>
      <c r="AH96" s="147"/>
      <c r="AI96" s="147"/>
      <c r="AJ96" s="147"/>
      <c r="AK96" s="147"/>
      <c r="AL96" s="147"/>
      <c r="AM96" s="147"/>
      <c r="AN96" s="147">
        <f>AN87+AN90</f>
        <v>0</v>
      </c>
      <c r="AO96" s="147"/>
      <c r="AP96" s="147"/>
      <c r="AQ96" s="48"/>
    </row>
    <row r="97" s="1" customFormat="1" ht="6.96" customHeight="1">
      <c r="B97" s="75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7"/>
    </row>
  </sheetData>
  <sheetProtection sheet="1" formatColumns="0" formatRows="0" objects="1" scenarios="1" spinCount="10" saltValue="pHP8FcA7EYsevrbAwtID3jzd3vFDvsII2pWECBAzwffrX2MlGzPWHof3LJj7WxsQlPwljLgSBJtkesq1lDbVsg==" hashValue="Bi4mPwQuz3AZ3PdUWyeEDGc4OeosMGrceIP7xUY37lxjWb6mQf+Rdv8iDuSdzY+mOAchxVlogJXCEZOPKWvkyw==" algorithmName="SHA-512" password="CC35"/>
  <mergeCells count="5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D88:H88"/>
    <mergeCell ref="J88:AF88"/>
    <mergeCell ref="D92:AB92"/>
    <mergeCell ref="D93:AB93"/>
    <mergeCell ref="D94:AB94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87:AP8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H17160 - Rekonstrukce mos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8"/>
      <c r="B1" s="13"/>
      <c r="C1" s="13"/>
      <c r="D1" s="14" t="s">
        <v>1</v>
      </c>
      <c r="E1" s="13"/>
      <c r="F1" s="15" t="s">
        <v>97</v>
      </c>
      <c r="G1" s="15"/>
      <c r="H1" s="149" t="s">
        <v>98</v>
      </c>
      <c r="I1" s="149"/>
      <c r="J1" s="149"/>
      <c r="K1" s="149"/>
      <c r="L1" s="15" t="s">
        <v>99</v>
      </c>
      <c r="M1" s="13"/>
      <c r="N1" s="13"/>
      <c r="O1" s="14" t="s">
        <v>100</v>
      </c>
      <c r="P1" s="13"/>
      <c r="Q1" s="13"/>
      <c r="R1" s="13"/>
      <c r="S1" s="15" t="s">
        <v>101</v>
      </c>
      <c r="T1" s="15"/>
      <c r="U1" s="148"/>
      <c r="V1" s="148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83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102</v>
      </c>
    </row>
    <row r="4" ht="36.96" customHeight="1">
      <c r="B4" s="26"/>
      <c r="C4" s="27" t="s">
        <v>103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s="1" customFormat="1" ht="32.88" customHeight="1">
      <c r="B6" s="46"/>
      <c r="C6" s="47"/>
      <c r="D6" s="35" t="s">
        <v>19</v>
      </c>
      <c r="E6" s="47"/>
      <c r="F6" s="36" t="s">
        <v>20</v>
      </c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8"/>
    </row>
    <row r="7" s="1" customFormat="1" ht="14.4" customHeight="1">
      <c r="B7" s="46"/>
      <c r="C7" s="47"/>
      <c r="D7" s="38" t="s">
        <v>21</v>
      </c>
      <c r="E7" s="47"/>
      <c r="F7" s="33" t="s">
        <v>22</v>
      </c>
      <c r="G7" s="47"/>
      <c r="H7" s="47"/>
      <c r="I7" s="47"/>
      <c r="J7" s="47"/>
      <c r="K7" s="47"/>
      <c r="L7" s="47"/>
      <c r="M7" s="38" t="s">
        <v>23</v>
      </c>
      <c r="N7" s="47"/>
      <c r="O7" s="33" t="s">
        <v>22</v>
      </c>
      <c r="P7" s="47"/>
      <c r="Q7" s="47"/>
      <c r="R7" s="48"/>
    </row>
    <row r="8" s="1" customFormat="1" ht="14.4" customHeight="1">
      <c r="B8" s="46"/>
      <c r="C8" s="47"/>
      <c r="D8" s="38" t="s">
        <v>24</v>
      </c>
      <c r="E8" s="47"/>
      <c r="F8" s="33" t="s">
        <v>25</v>
      </c>
      <c r="G8" s="47"/>
      <c r="H8" s="47"/>
      <c r="I8" s="47"/>
      <c r="J8" s="47"/>
      <c r="K8" s="47"/>
      <c r="L8" s="47"/>
      <c r="M8" s="38" t="s">
        <v>26</v>
      </c>
      <c r="N8" s="47"/>
      <c r="O8" s="150" t="str">
        <f>'Rekapitulace stavby'!AN8</f>
        <v>27. 9. 2018</v>
      </c>
      <c r="P8" s="90"/>
      <c r="Q8" s="47"/>
      <c r="R8" s="48"/>
    </row>
    <row r="9" s="1" customFormat="1" ht="10.8" customHeight="1">
      <c r="B9" s="46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8"/>
    </row>
    <row r="10" s="1" customFormat="1" ht="14.4" customHeight="1">
      <c r="B10" s="46"/>
      <c r="C10" s="47"/>
      <c r="D10" s="38" t="s">
        <v>28</v>
      </c>
      <c r="E10" s="47"/>
      <c r="F10" s="47"/>
      <c r="G10" s="47"/>
      <c r="H10" s="47"/>
      <c r="I10" s="47"/>
      <c r="J10" s="47"/>
      <c r="K10" s="47"/>
      <c r="L10" s="47"/>
      <c r="M10" s="38" t="s">
        <v>29</v>
      </c>
      <c r="N10" s="47"/>
      <c r="O10" s="33" t="s">
        <v>22</v>
      </c>
      <c r="P10" s="33"/>
      <c r="Q10" s="47"/>
      <c r="R10" s="48"/>
    </row>
    <row r="11" s="1" customFormat="1" ht="18" customHeight="1">
      <c r="B11" s="46"/>
      <c r="C11" s="47"/>
      <c r="D11" s="47"/>
      <c r="E11" s="33" t="s">
        <v>30</v>
      </c>
      <c r="F11" s="47"/>
      <c r="G11" s="47"/>
      <c r="H11" s="47"/>
      <c r="I11" s="47"/>
      <c r="J11" s="47"/>
      <c r="K11" s="47"/>
      <c r="L11" s="47"/>
      <c r="M11" s="38" t="s">
        <v>31</v>
      </c>
      <c r="N11" s="47"/>
      <c r="O11" s="33" t="s">
        <v>22</v>
      </c>
      <c r="P11" s="33"/>
      <c r="Q11" s="47"/>
      <c r="R11" s="48"/>
    </row>
    <row r="12" s="1" customFormat="1" ht="6.96" customHeight="1">
      <c r="B12" s="46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8"/>
    </row>
    <row r="13" s="1" customFormat="1" ht="14.4" customHeight="1">
      <c r="B13" s="46"/>
      <c r="C13" s="47"/>
      <c r="D13" s="38" t="s">
        <v>32</v>
      </c>
      <c r="E13" s="47"/>
      <c r="F13" s="47"/>
      <c r="G13" s="47"/>
      <c r="H13" s="47"/>
      <c r="I13" s="47"/>
      <c r="J13" s="47"/>
      <c r="K13" s="47"/>
      <c r="L13" s="47"/>
      <c r="M13" s="38" t="s">
        <v>29</v>
      </c>
      <c r="N13" s="47"/>
      <c r="O13" s="39" t="str">
        <f>IF('Rekapitulace stavby'!AN13="","",'Rekapitulace stavby'!AN13)</f>
        <v>Vyplň údaj</v>
      </c>
      <c r="P13" s="33"/>
      <c r="Q13" s="47"/>
      <c r="R13" s="48"/>
    </row>
    <row r="14" s="1" customFormat="1" ht="18" customHeight="1">
      <c r="B14" s="46"/>
      <c r="C14" s="47"/>
      <c r="D14" s="47"/>
      <c r="E14" s="39" t="str">
        <f>IF('Rekapitulace stavby'!E14="","",'Rekapitulace stavby'!E14)</f>
        <v>Vyplň údaj</v>
      </c>
      <c r="F14" s="151"/>
      <c r="G14" s="151"/>
      <c r="H14" s="151"/>
      <c r="I14" s="151"/>
      <c r="J14" s="151"/>
      <c r="K14" s="151"/>
      <c r="L14" s="151"/>
      <c r="M14" s="38" t="s">
        <v>31</v>
      </c>
      <c r="N14" s="47"/>
      <c r="O14" s="39" t="str">
        <f>IF('Rekapitulace stavby'!AN14="","",'Rekapitulace stavby'!AN14)</f>
        <v>Vyplň údaj</v>
      </c>
      <c r="P14" s="33"/>
      <c r="Q14" s="47"/>
      <c r="R14" s="48"/>
    </row>
    <row r="15" s="1" customFormat="1" ht="6.96" customHeight="1">
      <c r="B15" s="46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8"/>
    </row>
    <row r="16" s="1" customFormat="1" ht="14.4" customHeight="1">
      <c r="B16" s="46"/>
      <c r="C16" s="47"/>
      <c r="D16" s="38" t="s">
        <v>34</v>
      </c>
      <c r="E16" s="47"/>
      <c r="F16" s="47"/>
      <c r="G16" s="47"/>
      <c r="H16" s="47"/>
      <c r="I16" s="47"/>
      <c r="J16" s="47"/>
      <c r="K16" s="47"/>
      <c r="L16" s="47"/>
      <c r="M16" s="38" t="s">
        <v>29</v>
      </c>
      <c r="N16" s="47"/>
      <c r="O16" s="33" t="s">
        <v>35</v>
      </c>
      <c r="P16" s="33"/>
      <c r="Q16" s="47"/>
      <c r="R16" s="48"/>
    </row>
    <row r="17" s="1" customFormat="1" ht="18" customHeight="1">
      <c r="B17" s="46"/>
      <c r="C17" s="47"/>
      <c r="D17" s="47"/>
      <c r="E17" s="33" t="s">
        <v>36</v>
      </c>
      <c r="F17" s="47"/>
      <c r="G17" s="47"/>
      <c r="H17" s="47"/>
      <c r="I17" s="47"/>
      <c r="J17" s="47"/>
      <c r="K17" s="47"/>
      <c r="L17" s="47"/>
      <c r="M17" s="38" t="s">
        <v>31</v>
      </c>
      <c r="N17" s="47"/>
      <c r="O17" s="33" t="s">
        <v>37</v>
      </c>
      <c r="P17" s="33"/>
      <c r="Q17" s="47"/>
      <c r="R17" s="48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8"/>
    </row>
    <row r="19" s="1" customFormat="1" ht="14.4" customHeight="1">
      <c r="B19" s="46"/>
      <c r="C19" s="47"/>
      <c r="D19" s="38" t="s">
        <v>39</v>
      </c>
      <c r="E19" s="47"/>
      <c r="F19" s="47"/>
      <c r="G19" s="47"/>
      <c r="H19" s="47"/>
      <c r="I19" s="47"/>
      <c r="J19" s="47"/>
      <c r="K19" s="47"/>
      <c r="L19" s="47"/>
      <c r="M19" s="38" t="s">
        <v>29</v>
      </c>
      <c r="N19" s="47"/>
      <c r="O19" s="33" t="s">
        <v>22</v>
      </c>
      <c r="P19" s="33"/>
      <c r="Q19" s="47"/>
      <c r="R19" s="48"/>
    </row>
    <row r="20" s="1" customFormat="1" ht="18" customHeight="1">
      <c r="B20" s="46"/>
      <c r="C20" s="47"/>
      <c r="D20" s="47"/>
      <c r="E20" s="33" t="s">
        <v>40</v>
      </c>
      <c r="F20" s="47"/>
      <c r="G20" s="47"/>
      <c r="H20" s="47"/>
      <c r="I20" s="47"/>
      <c r="J20" s="47"/>
      <c r="K20" s="47"/>
      <c r="L20" s="47"/>
      <c r="M20" s="38" t="s">
        <v>31</v>
      </c>
      <c r="N20" s="47"/>
      <c r="O20" s="33" t="s">
        <v>22</v>
      </c>
      <c r="P20" s="33"/>
      <c r="Q20" s="47"/>
      <c r="R20" s="48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8"/>
    </row>
    <row r="22" s="1" customFormat="1" ht="14.4" customHeight="1">
      <c r="B22" s="46"/>
      <c r="C22" s="47"/>
      <c r="D22" s="38" t="s">
        <v>41</v>
      </c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6.5" customHeight="1">
      <c r="B23" s="46"/>
      <c r="C23" s="47"/>
      <c r="D23" s="47"/>
      <c r="E23" s="42" t="s">
        <v>22</v>
      </c>
      <c r="F23" s="42"/>
      <c r="G23" s="42"/>
      <c r="H23" s="42"/>
      <c r="I23" s="42"/>
      <c r="J23" s="42"/>
      <c r="K23" s="42"/>
      <c r="L23" s="42"/>
      <c r="M23" s="47"/>
      <c r="N23" s="47"/>
      <c r="O23" s="47"/>
      <c r="P23" s="47"/>
      <c r="Q23" s="47"/>
      <c r="R23" s="48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47"/>
      <c r="R25" s="48"/>
    </row>
    <row r="26" s="1" customFormat="1" ht="14.4" customHeight="1">
      <c r="B26" s="46"/>
      <c r="C26" s="47"/>
      <c r="D26" s="152" t="s">
        <v>104</v>
      </c>
      <c r="E26" s="47"/>
      <c r="F26" s="47"/>
      <c r="G26" s="47"/>
      <c r="H26" s="47"/>
      <c r="I26" s="47"/>
      <c r="J26" s="47"/>
      <c r="K26" s="47"/>
      <c r="L26" s="47"/>
      <c r="M26" s="45">
        <f>N87</f>
        <v>0</v>
      </c>
      <c r="N26" s="45"/>
      <c r="O26" s="45"/>
      <c r="P26" s="45"/>
      <c r="Q26" s="47"/>
      <c r="R26" s="48"/>
    </row>
    <row r="27" s="1" customFormat="1" ht="14.4" customHeight="1">
      <c r="B27" s="46"/>
      <c r="C27" s="47"/>
      <c r="D27" s="44" t="s">
        <v>91</v>
      </c>
      <c r="E27" s="47"/>
      <c r="F27" s="47"/>
      <c r="G27" s="47"/>
      <c r="H27" s="47"/>
      <c r="I27" s="47"/>
      <c r="J27" s="47"/>
      <c r="K27" s="47"/>
      <c r="L27" s="47"/>
      <c r="M27" s="45">
        <f>N104</f>
        <v>0</v>
      </c>
      <c r="N27" s="45"/>
      <c r="O27" s="45"/>
      <c r="P27" s="45"/>
      <c r="Q27" s="47"/>
      <c r="R27" s="48"/>
    </row>
    <row r="28" s="1" customFormat="1" ht="6.96" customHeight="1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8"/>
    </row>
    <row r="29" s="1" customFormat="1" ht="25.44" customHeight="1">
      <c r="B29" s="46"/>
      <c r="C29" s="47"/>
      <c r="D29" s="153" t="s">
        <v>44</v>
      </c>
      <c r="E29" s="47"/>
      <c r="F29" s="47"/>
      <c r="G29" s="47"/>
      <c r="H29" s="47"/>
      <c r="I29" s="47"/>
      <c r="J29" s="47"/>
      <c r="K29" s="47"/>
      <c r="L29" s="47"/>
      <c r="M29" s="154">
        <f>ROUND(M26+M27,2)</f>
        <v>0</v>
      </c>
      <c r="N29" s="47"/>
      <c r="O29" s="47"/>
      <c r="P29" s="47"/>
      <c r="Q29" s="47"/>
      <c r="R29" s="48"/>
    </row>
    <row r="30" s="1" customFormat="1" ht="6.96" customHeight="1">
      <c r="B30" s="46"/>
      <c r="C30" s="4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47"/>
      <c r="R30" s="48"/>
    </row>
    <row r="31" s="1" customFormat="1" ht="14.4" customHeight="1">
      <c r="B31" s="46"/>
      <c r="C31" s="47"/>
      <c r="D31" s="54" t="s">
        <v>45</v>
      </c>
      <c r="E31" s="54" t="s">
        <v>46</v>
      </c>
      <c r="F31" s="55">
        <v>0.20999999999999999</v>
      </c>
      <c r="G31" s="155" t="s">
        <v>47</v>
      </c>
      <c r="H31" s="156">
        <f>(SUM(BE104:BE111)+SUM(BE128:BE348))</f>
        <v>0</v>
      </c>
      <c r="I31" s="47"/>
      <c r="J31" s="47"/>
      <c r="K31" s="47"/>
      <c r="L31" s="47"/>
      <c r="M31" s="156">
        <f>ROUND((SUM(BE104:BE111)+SUM(BE128:BE348)), 2)*F31</f>
        <v>0</v>
      </c>
      <c r="N31" s="47"/>
      <c r="O31" s="47"/>
      <c r="P31" s="47"/>
      <c r="Q31" s="47"/>
      <c r="R31" s="48"/>
    </row>
    <row r="32" s="1" customFormat="1" ht="14.4" customHeight="1">
      <c r="B32" s="46"/>
      <c r="C32" s="47"/>
      <c r="D32" s="47"/>
      <c r="E32" s="54" t="s">
        <v>48</v>
      </c>
      <c r="F32" s="55">
        <v>0.14999999999999999</v>
      </c>
      <c r="G32" s="155" t="s">
        <v>47</v>
      </c>
      <c r="H32" s="156">
        <f>(SUM(BF104:BF111)+SUM(BF128:BF348))</f>
        <v>0</v>
      </c>
      <c r="I32" s="47"/>
      <c r="J32" s="47"/>
      <c r="K32" s="47"/>
      <c r="L32" s="47"/>
      <c r="M32" s="156">
        <f>ROUND((SUM(BF104:BF111)+SUM(BF128:BF348)), 2)*F32</f>
        <v>0</v>
      </c>
      <c r="N32" s="47"/>
      <c r="O32" s="47"/>
      <c r="P32" s="47"/>
      <c r="Q32" s="47"/>
      <c r="R32" s="48"/>
    </row>
    <row r="33" hidden="1" s="1" customFormat="1" ht="14.4" customHeight="1">
      <c r="B33" s="46"/>
      <c r="C33" s="47"/>
      <c r="D33" s="47"/>
      <c r="E33" s="54" t="s">
        <v>49</v>
      </c>
      <c r="F33" s="55">
        <v>0.20999999999999999</v>
      </c>
      <c r="G33" s="155" t="s">
        <v>47</v>
      </c>
      <c r="H33" s="156">
        <f>(SUM(BG104:BG111)+SUM(BG128:BG348))</f>
        <v>0</v>
      </c>
      <c r="I33" s="47"/>
      <c r="J33" s="47"/>
      <c r="K33" s="47"/>
      <c r="L33" s="47"/>
      <c r="M33" s="156"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50</v>
      </c>
      <c r="F34" s="55">
        <v>0.14999999999999999</v>
      </c>
      <c r="G34" s="155" t="s">
        <v>47</v>
      </c>
      <c r="H34" s="156">
        <f>(SUM(BH104:BH111)+SUM(BH128:BH348))</f>
        <v>0</v>
      </c>
      <c r="I34" s="47"/>
      <c r="J34" s="47"/>
      <c r="K34" s="47"/>
      <c r="L34" s="47"/>
      <c r="M34" s="156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51</v>
      </c>
      <c r="F35" s="55">
        <v>0</v>
      </c>
      <c r="G35" s="155" t="s">
        <v>47</v>
      </c>
      <c r="H35" s="156">
        <f>(SUM(BI104:BI111)+SUM(BI128:BI348))</f>
        <v>0</v>
      </c>
      <c r="I35" s="47"/>
      <c r="J35" s="47"/>
      <c r="K35" s="47"/>
      <c r="L35" s="47"/>
      <c r="M35" s="156">
        <v>0</v>
      </c>
      <c r="N35" s="47"/>
      <c r="O35" s="47"/>
      <c r="P35" s="47"/>
      <c r="Q35" s="47"/>
      <c r="R35" s="48"/>
    </row>
    <row r="36" s="1" customFormat="1" ht="6.96" customHeight="1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8"/>
    </row>
    <row r="37" s="1" customFormat="1" ht="25.44" customHeight="1">
      <c r="B37" s="46"/>
      <c r="C37" s="146"/>
      <c r="D37" s="157" t="s">
        <v>52</v>
      </c>
      <c r="E37" s="103"/>
      <c r="F37" s="103"/>
      <c r="G37" s="158" t="s">
        <v>53</v>
      </c>
      <c r="H37" s="159" t="s">
        <v>54</v>
      </c>
      <c r="I37" s="103"/>
      <c r="J37" s="103"/>
      <c r="K37" s="103"/>
      <c r="L37" s="160">
        <f>SUM(M29:M35)</f>
        <v>0</v>
      </c>
      <c r="M37" s="160"/>
      <c r="N37" s="160"/>
      <c r="O37" s="160"/>
      <c r="P37" s="161"/>
      <c r="Q37" s="146"/>
      <c r="R37" s="48"/>
    </row>
    <row r="38" s="1" customFormat="1" ht="14.4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>
      <c r="B40" s="2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29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55</v>
      </c>
      <c r="E50" s="67"/>
      <c r="F50" s="67"/>
      <c r="G50" s="67"/>
      <c r="H50" s="68"/>
      <c r="I50" s="47"/>
      <c r="J50" s="66" t="s">
        <v>56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57</v>
      </c>
      <c r="E59" s="72"/>
      <c r="F59" s="72"/>
      <c r="G59" s="73" t="s">
        <v>58</v>
      </c>
      <c r="H59" s="74"/>
      <c r="I59" s="47"/>
      <c r="J59" s="71" t="s">
        <v>57</v>
      </c>
      <c r="K59" s="72"/>
      <c r="L59" s="72"/>
      <c r="M59" s="72"/>
      <c r="N59" s="73" t="s">
        <v>58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59</v>
      </c>
      <c r="E61" s="67"/>
      <c r="F61" s="67"/>
      <c r="G61" s="67"/>
      <c r="H61" s="68"/>
      <c r="I61" s="47"/>
      <c r="J61" s="66" t="s">
        <v>60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57</v>
      </c>
      <c r="E70" s="72"/>
      <c r="F70" s="72"/>
      <c r="G70" s="73" t="s">
        <v>58</v>
      </c>
      <c r="H70" s="74"/>
      <c r="I70" s="47"/>
      <c r="J70" s="71" t="s">
        <v>57</v>
      </c>
      <c r="K70" s="72"/>
      <c r="L70" s="72"/>
      <c r="M70" s="72"/>
      <c r="N70" s="73" t="s">
        <v>58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2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4"/>
    </row>
    <row r="76" s="1" customFormat="1" ht="36.96" customHeight="1">
      <c r="B76" s="46"/>
      <c r="C76" s="27" t="s">
        <v>105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65"/>
      <c r="U76" s="165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65"/>
      <c r="U77" s="165"/>
    </row>
    <row r="78" s="1" customFormat="1" ht="36.96" customHeight="1">
      <c r="B78" s="46"/>
      <c r="C78" s="85" t="s">
        <v>19</v>
      </c>
      <c r="D78" s="47"/>
      <c r="E78" s="47"/>
      <c r="F78" s="87" t="str">
        <f>F6</f>
        <v>Rekonstrukce mostu přes řeku Dyji ul. Koželužská - PD_2018-1</v>
      </c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8"/>
      <c r="T78" s="165"/>
      <c r="U78" s="165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65"/>
      <c r="U79" s="165"/>
    </row>
    <row r="80" s="1" customFormat="1" ht="18" customHeight="1">
      <c r="B80" s="46"/>
      <c r="C80" s="38" t="s">
        <v>24</v>
      </c>
      <c r="D80" s="47"/>
      <c r="E80" s="47"/>
      <c r="F80" s="33" t="str">
        <f>F8</f>
        <v>Znojmo</v>
      </c>
      <c r="G80" s="47"/>
      <c r="H80" s="47"/>
      <c r="I80" s="47"/>
      <c r="J80" s="47"/>
      <c r="K80" s="38" t="s">
        <v>26</v>
      </c>
      <c r="L80" s="47"/>
      <c r="M80" s="90" t="str">
        <f>IF(O8="","",O8)</f>
        <v>27. 9. 2018</v>
      </c>
      <c r="N80" s="90"/>
      <c r="O80" s="90"/>
      <c r="P80" s="90"/>
      <c r="Q80" s="47"/>
      <c r="R80" s="48"/>
      <c r="T80" s="165"/>
      <c r="U80" s="165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8"/>
      <c r="T81" s="165"/>
      <c r="U81" s="165"/>
    </row>
    <row r="82" s="1" customFormat="1">
      <c r="B82" s="46"/>
      <c r="C82" s="38" t="s">
        <v>28</v>
      </c>
      <c r="D82" s="47"/>
      <c r="E82" s="47"/>
      <c r="F82" s="33" t="str">
        <f>E11</f>
        <v>Město Znojmo</v>
      </c>
      <c r="G82" s="47"/>
      <c r="H82" s="47"/>
      <c r="I82" s="47"/>
      <c r="J82" s="47"/>
      <c r="K82" s="38" t="s">
        <v>34</v>
      </c>
      <c r="L82" s="47"/>
      <c r="M82" s="33" t="str">
        <f>E17</f>
        <v>HURYTA s.r.o., Staňkova 557/18a, 602 00 Brno</v>
      </c>
      <c r="N82" s="33"/>
      <c r="O82" s="33"/>
      <c r="P82" s="33"/>
      <c r="Q82" s="33"/>
      <c r="R82" s="48"/>
      <c r="T82" s="165"/>
      <c r="U82" s="165"/>
    </row>
    <row r="83" s="1" customFormat="1" ht="14.4" customHeight="1">
      <c r="B83" s="46"/>
      <c r="C83" s="38" t="s">
        <v>32</v>
      </c>
      <c r="D83" s="47"/>
      <c r="E83" s="47"/>
      <c r="F83" s="33" t="str">
        <f>IF(E14="","",E14)</f>
        <v>Vyplň údaj</v>
      </c>
      <c r="G83" s="47"/>
      <c r="H83" s="47"/>
      <c r="I83" s="47"/>
      <c r="J83" s="47"/>
      <c r="K83" s="38" t="s">
        <v>39</v>
      </c>
      <c r="L83" s="47"/>
      <c r="M83" s="33" t="str">
        <f>E20</f>
        <v>Ing. Ladislav Huryta</v>
      </c>
      <c r="N83" s="33"/>
      <c r="O83" s="33"/>
      <c r="P83" s="33"/>
      <c r="Q83" s="33"/>
      <c r="R83" s="48"/>
      <c r="T83" s="165"/>
      <c r="U83" s="165"/>
    </row>
    <row r="84" s="1" customFormat="1" ht="10.32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8"/>
      <c r="T84" s="165"/>
      <c r="U84" s="165"/>
    </row>
    <row r="85" s="1" customFormat="1" ht="29.28" customHeight="1">
      <c r="B85" s="46"/>
      <c r="C85" s="166" t="s">
        <v>106</v>
      </c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66" t="s">
        <v>107</v>
      </c>
      <c r="O85" s="146"/>
      <c r="P85" s="146"/>
      <c r="Q85" s="146"/>
      <c r="R85" s="48"/>
      <c r="T85" s="165"/>
      <c r="U85" s="165"/>
    </row>
    <row r="86" s="1" customFormat="1" ht="10.32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8"/>
      <c r="T86" s="165"/>
      <c r="U86" s="165"/>
    </row>
    <row r="87" s="1" customFormat="1" ht="29.28" customHeight="1">
      <c r="B87" s="46"/>
      <c r="C87" s="167" t="s">
        <v>108</v>
      </c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113">
        <f>N128</f>
        <v>0</v>
      </c>
      <c r="O87" s="168"/>
      <c r="P87" s="168"/>
      <c r="Q87" s="168"/>
      <c r="R87" s="48"/>
      <c r="T87" s="165"/>
      <c r="U87" s="165"/>
      <c r="AU87" s="22" t="s">
        <v>109</v>
      </c>
    </row>
    <row r="88" s="6" customFormat="1" ht="24.96" customHeight="1">
      <c r="B88" s="169"/>
      <c r="C88" s="170"/>
      <c r="D88" s="171" t="s">
        <v>110</v>
      </c>
      <c r="E88" s="170"/>
      <c r="F88" s="170"/>
      <c r="G88" s="170"/>
      <c r="H88" s="170"/>
      <c r="I88" s="170"/>
      <c r="J88" s="170"/>
      <c r="K88" s="170"/>
      <c r="L88" s="170"/>
      <c r="M88" s="170"/>
      <c r="N88" s="172">
        <f>N129</f>
        <v>0</v>
      </c>
      <c r="O88" s="170"/>
      <c r="P88" s="170"/>
      <c r="Q88" s="170"/>
      <c r="R88" s="173"/>
      <c r="T88" s="174"/>
      <c r="U88" s="174"/>
    </row>
    <row r="89" s="7" customFormat="1" ht="19.92" customHeight="1">
      <c r="B89" s="175"/>
      <c r="C89" s="176"/>
      <c r="D89" s="131" t="s">
        <v>111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33">
        <f>N130</f>
        <v>0</v>
      </c>
      <c r="O89" s="176"/>
      <c r="P89" s="176"/>
      <c r="Q89" s="176"/>
      <c r="R89" s="177"/>
      <c r="T89" s="178"/>
      <c r="U89" s="178"/>
    </row>
    <row r="90" s="7" customFormat="1" ht="19.92" customHeight="1">
      <c r="B90" s="175"/>
      <c r="C90" s="176"/>
      <c r="D90" s="131" t="s">
        <v>112</v>
      </c>
      <c r="E90" s="176"/>
      <c r="F90" s="176"/>
      <c r="G90" s="176"/>
      <c r="H90" s="176"/>
      <c r="I90" s="176"/>
      <c r="J90" s="176"/>
      <c r="K90" s="176"/>
      <c r="L90" s="176"/>
      <c r="M90" s="176"/>
      <c r="N90" s="133">
        <f>N175</f>
        <v>0</v>
      </c>
      <c r="O90" s="176"/>
      <c r="P90" s="176"/>
      <c r="Q90" s="176"/>
      <c r="R90" s="177"/>
      <c r="T90" s="178"/>
      <c r="U90" s="178"/>
    </row>
    <row r="91" s="7" customFormat="1" ht="19.92" customHeight="1">
      <c r="B91" s="175"/>
      <c r="C91" s="176"/>
      <c r="D91" s="131" t="s">
        <v>113</v>
      </c>
      <c r="E91" s="176"/>
      <c r="F91" s="176"/>
      <c r="G91" s="176"/>
      <c r="H91" s="176"/>
      <c r="I91" s="176"/>
      <c r="J91" s="176"/>
      <c r="K91" s="176"/>
      <c r="L91" s="176"/>
      <c r="M91" s="176"/>
      <c r="N91" s="133">
        <f>N218</f>
        <v>0</v>
      </c>
      <c r="O91" s="176"/>
      <c r="P91" s="176"/>
      <c r="Q91" s="176"/>
      <c r="R91" s="177"/>
      <c r="T91" s="178"/>
      <c r="U91" s="178"/>
    </row>
    <row r="92" s="7" customFormat="1" ht="19.92" customHeight="1">
      <c r="B92" s="175"/>
      <c r="C92" s="176"/>
      <c r="D92" s="131" t="s">
        <v>114</v>
      </c>
      <c r="E92" s="176"/>
      <c r="F92" s="176"/>
      <c r="G92" s="176"/>
      <c r="H92" s="176"/>
      <c r="I92" s="176"/>
      <c r="J92" s="176"/>
      <c r="K92" s="176"/>
      <c r="L92" s="176"/>
      <c r="M92" s="176"/>
      <c r="N92" s="133">
        <f>N228</f>
        <v>0</v>
      </c>
      <c r="O92" s="176"/>
      <c r="P92" s="176"/>
      <c r="Q92" s="176"/>
      <c r="R92" s="177"/>
      <c r="T92" s="178"/>
      <c r="U92" s="178"/>
    </row>
    <row r="93" s="7" customFormat="1" ht="19.92" customHeight="1">
      <c r="B93" s="175"/>
      <c r="C93" s="176"/>
      <c r="D93" s="131" t="s">
        <v>115</v>
      </c>
      <c r="E93" s="176"/>
      <c r="F93" s="176"/>
      <c r="G93" s="176"/>
      <c r="H93" s="176"/>
      <c r="I93" s="176"/>
      <c r="J93" s="176"/>
      <c r="K93" s="176"/>
      <c r="L93" s="176"/>
      <c r="M93" s="176"/>
      <c r="N93" s="133">
        <f>N238</f>
        <v>0</v>
      </c>
      <c r="O93" s="176"/>
      <c r="P93" s="176"/>
      <c r="Q93" s="176"/>
      <c r="R93" s="177"/>
      <c r="T93" s="178"/>
      <c r="U93" s="178"/>
    </row>
    <row r="94" s="7" customFormat="1" ht="19.92" customHeight="1">
      <c r="B94" s="175"/>
      <c r="C94" s="176"/>
      <c r="D94" s="131" t="s">
        <v>116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33">
        <f>N244</f>
        <v>0</v>
      </c>
      <c r="O94" s="176"/>
      <c r="P94" s="176"/>
      <c r="Q94" s="176"/>
      <c r="R94" s="177"/>
      <c r="T94" s="178"/>
      <c r="U94" s="178"/>
    </row>
    <row r="95" s="7" customFormat="1" ht="19.92" customHeight="1">
      <c r="B95" s="175"/>
      <c r="C95" s="176"/>
      <c r="D95" s="131" t="s">
        <v>117</v>
      </c>
      <c r="E95" s="176"/>
      <c r="F95" s="176"/>
      <c r="G95" s="176"/>
      <c r="H95" s="176"/>
      <c r="I95" s="176"/>
      <c r="J95" s="176"/>
      <c r="K95" s="176"/>
      <c r="L95" s="176"/>
      <c r="M95" s="176"/>
      <c r="N95" s="133">
        <f>N248</f>
        <v>0</v>
      </c>
      <c r="O95" s="176"/>
      <c r="P95" s="176"/>
      <c r="Q95" s="176"/>
      <c r="R95" s="177"/>
      <c r="T95" s="178"/>
      <c r="U95" s="178"/>
    </row>
    <row r="96" s="7" customFormat="1" ht="19.92" customHeight="1">
      <c r="B96" s="175"/>
      <c r="C96" s="176"/>
      <c r="D96" s="131" t="s">
        <v>118</v>
      </c>
      <c r="E96" s="176"/>
      <c r="F96" s="176"/>
      <c r="G96" s="176"/>
      <c r="H96" s="176"/>
      <c r="I96" s="176"/>
      <c r="J96" s="176"/>
      <c r="K96" s="176"/>
      <c r="L96" s="176"/>
      <c r="M96" s="176"/>
      <c r="N96" s="133">
        <f>N317</f>
        <v>0</v>
      </c>
      <c r="O96" s="176"/>
      <c r="P96" s="176"/>
      <c r="Q96" s="176"/>
      <c r="R96" s="177"/>
      <c r="T96" s="178"/>
      <c r="U96" s="178"/>
    </row>
    <row r="97" s="7" customFormat="1" ht="19.92" customHeight="1">
      <c r="B97" s="175"/>
      <c r="C97" s="176"/>
      <c r="D97" s="131" t="s">
        <v>119</v>
      </c>
      <c r="E97" s="176"/>
      <c r="F97" s="176"/>
      <c r="G97" s="176"/>
      <c r="H97" s="176"/>
      <c r="I97" s="176"/>
      <c r="J97" s="176"/>
      <c r="K97" s="176"/>
      <c r="L97" s="176"/>
      <c r="M97" s="176"/>
      <c r="N97" s="133">
        <f>N324</f>
        <v>0</v>
      </c>
      <c r="O97" s="176"/>
      <c r="P97" s="176"/>
      <c r="Q97" s="176"/>
      <c r="R97" s="177"/>
      <c r="T97" s="178"/>
      <c r="U97" s="178"/>
    </row>
    <row r="98" s="6" customFormat="1" ht="24.96" customHeight="1">
      <c r="B98" s="169"/>
      <c r="C98" s="170"/>
      <c r="D98" s="171" t="s">
        <v>120</v>
      </c>
      <c r="E98" s="170"/>
      <c r="F98" s="170"/>
      <c r="G98" s="170"/>
      <c r="H98" s="170"/>
      <c r="I98" s="170"/>
      <c r="J98" s="170"/>
      <c r="K98" s="170"/>
      <c r="L98" s="170"/>
      <c r="M98" s="170"/>
      <c r="N98" s="172">
        <f>N327</f>
        <v>0</v>
      </c>
      <c r="O98" s="170"/>
      <c r="P98" s="170"/>
      <c r="Q98" s="170"/>
      <c r="R98" s="173"/>
      <c r="T98" s="174"/>
      <c r="U98" s="174"/>
    </row>
    <row r="99" s="7" customFormat="1" ht="19.92" customHeight="1">
      <c r="B99" s="175"/>
      <c r="C99" s="176"/>
      <c r="D99" s="131" t="s">
        <v>121</v>
      </c>
      <c r="E99" s="176"/>
      <c r="F99" s="176"/>
      <c r="G99" s="176"/>
      <c r="H99" s="176"/>
      <c r="I99" s="176"/>
      <c r="J99" s="176"/>
      <c r="K99" s="176"/>
      <c r="L99" s="176"/>
      <c r="M99" s="176"/>
      <c r="N99" s="133">
        <f>N328</f>
        <v>0</v>
      </c>
      <c r="O99" s="176"/>
      <c r="P99" s="176"/>
      <c r="Q99" s="176"/>
      <c r="R99" s="177"/>
      <c r="T99" s="178"/>
      <c r="U99" s="178"/>
    </row>
    <row r="100" s="7" customFormat="1" ht="19.92" customHeight="1">
      <c r="B100" s="175"/>
      <c r="C100" s="176"/>
      <c r="D100" s="131" t="s">
        <v>122</v>
      </c>
      <c r="E100" s="176"/>
      <c r="F100" s="176"/>
      <c r="G100" s="176"/>
      <c r="H100" s="176"/>
      <c r="I100" s="176"/>
      <c r="J100" s="176"/>
      <c r="K100" s="176"/>
      <c r="L100" s="176"/>
      <c r="M100" s="176"/>
      <c r="N100" s="133">
        <f>N333</f>
        <v>0</v>
      </c>
      <c r="O100" s="176"/>
      <c r="P100" s="176"/>
      <c r="Q100" s="176"/>
      <c r="R100" s="177"/>
      <c r="T100" s="178"/>
      <c r="U100" s="178"/>
    </row>
    <row r="101" s="6" customFormat="1" ht="24.96" customHeight="1">
      <c r="B101" s="169"/>
      <c r="C101" s="170"/>
      <c r="D101" s="171" t="s">
        <v>123</v>
      </c>
      <c r="E101" s="170"/>
      <c r="F101" s="170"/>
      <c r="G101" s="170"/>
      <c r="H101" s="170"/>
      <c r="I101" s="170"/>
      <c r="J101" s="170"/>
      <c r="K101" s="170"/>
      <c r="L101" s="170"/>
      <c r="M101" s="170"/>
      <c r="N101" s="172">
        <f>N336</f>
        <v>0</v>
      </c>
      <c r="O101" s="170"/>
      <c r="P101" s="170"/>
      <c r="Q101" s="170"/>
      <c r="R101" s="173"/>
      <c r="T101" s="174"/>
      <c r="U101" s="174"/>
    </row>
    <row r="102" s="7" customFormat="1" ht="19.92" customHeight="1">
      <c r="B102" s="175"/>
      <c r="C102" s="176"/>
      <c r="D102" s="131" t="s">
        <v>124</v>
      </c>
      <c r="E102" s="176"/>
      <c r="F102" s="176"/>
      <c r="G102" s="176"/>
      <c r="H102" s="176"/>
      <c r="I102" s="176"/>
      <c r="J102" s="176"/>
      <c r="K102" s="176"/>
      <c r="L102" s="176"/>
      <c r="M102" s="176"/>
      <c r="N102" s="133">
        <f>N337</f>
        <v>0</v>
      </c>
      <c r="O102" s="176"/>
      <c r="P102" s="176"/>
      <c r="Q102" s="176"/>
      <c r="R102" s="177"/>
      <c r="T102" s="178"/>
      <c r="U102" s="178"/>
    </row>
    <row r="103" s="1" customFormat="1" ht="21.84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8"/>
      <c r="T103" s="165"/>
      <c r="U103" s="165"/>
    </row>
    <row r="104" s="1" customFormat="1" ht="29.28" customHeight="1">
      <c r="B104" s="46"/>
      <c r="C104" s="167" t="s">
        <v>125</v>
      </c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168">
        <f>ROUND(N105+N106+N107+N108+N109+N110,2)</f>
        <v>0</v>
      </c>
      <c r="O104" s="179"/>
      <c r="P104" s="179"/>
      <c r="Q104" s="179"/>
      <c r="R104" s="48"/>
      <c r="T104" s="180"/>
      <c r="U104" s="181" t="s">
        <v>45</v>
      </c>
    </row>
    <row r="105" s="1" customFormat="1" ht="18" customHeight="1">
      <c r="B105" s="46"/>
      <c r="C105" s="47"/>
      <c r="D105" s="138" t="s">
        <v>126</v>
      </c>
      <c r="E105" s="131"/>
      <c r="F105" s="131"/>
      <c r="G105" s="131"/>
      <c r="H105" s="131"/>
      <c r="I105" s="47"/>
      <c r="J105" s="47"/>
      <c r="K105" s="47"/>
      <c r="L105" s="47"/>
      <c r="M105" s="47"/>
      <c r="N105" s="132">
        <f>ROUND(N87*T105,2)</f>
        <v>0</v>
      </c>
      <c r="O105" s="133"/>
      <c r="P105" s="133"/>
      <c r="Q105" s="133"/>
      <c r="R105" s="48"/>
      <c r="S105" s="182"/>
      <c r="T105" s="183"/>
      <c r="U105" s="184" t="s">
        <v>46</v>
      </c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82"/>
      <c r="AQ105" s="182"/>
      <c r="AR105" s="182"/>
      <c r="AS105" s="182"/>
      <c r="AT105" s="182"/>
      <c r="AU105" s="182"/>
      <c r="AV105" s="182"/>
      <c r="AW105" s="182"/>
      <c r="AX105" s="182"/>
      <c r="AY105" s="185" t="s">
        <v>127</v>
      </c>
      <c r="AZ105" s="182"/>
      <c r="BA105" s="182"/>
      <c r="BB105" s="182"/>
      <c r="BC105" s="182"/>
      <c r="BD105" s="182"/>
      <c r="BE105" s="186">
        <f>IF(U105="základní",N105,0)</f>
        <v>0</v>
      </c>
      <c r="BF105" s="186">
        <f>IF(U105="snížená",N105,0)</f>
        <v>0</v>
      </c>
      <c r="BG105" s="186">
        <f>IF(U105="zákl. přenesená",N105,0)</f>
        <v>0</v>
      </c>
      <c r="BH105" s="186">
        <f>IF(U105="sníž. přenesená",N105,0)</f>
        <v>0</v>
      </c>
      <c r="BI105" s="186">
        <f>IF(U105="nulová",N105,0)</f>
        <v>0</v>
      </c>
      <c r="BJ105" s="185" t="s">
        <v>86</v>
      </c>
      <c r="BK105" s="182"/>
      <c r="BL105" s="182"/>
      <c r="BM105" s="182"/>
    </row>
    <row r="106" s="1" customFormat="1" ht="18" customHeight="1">
      <c r="B106" s="46"/>
      <c r="C106" s="47"/>
      <c r="D106" s="138" t="s">
        <v>128</v>
      </c>
      <c r="E106" s="131"/>
      <c r="F106" s="131"/>
      <c r="G106" s="131"/>
      <c r="H106" s="131"/>
      <c r="I106" s="47"/>
      <c r="J106" s="47"/>
      <c r="K106" s="47"/>
      <c r="L106" s="47"/>
      <c r="M106" s="47"/>
      <c r="N106" s="132">
        <f>ROUND(N87*T106,2)</f>
        <v>0</v>
      </c>
      <c r="O106" s="133"/>
      <c r="P106" s="133"/>
      <c r="Q106" s="133"/>
      <c r="R106" s="48"/>
      <c r="S106" s="182"/>
      <c r="T106" s="183"/>
      <c r="U106" s="184" t="s">
        <v>46</v>
      </c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182"/>
      <c r="AQ106" s="182"/>
      <c r="AR106" s="182"/>
      <c r="AS106" s="182"/>
      <c r="AT106" s="182"/>
      <c r="AU106" s="182"/>
      <c r="AV106" s="182"/>
      <c r="AW106" s="182"/>
      <c r="AX106" s="182"/>
      <c r="AY106" s="185" t="s">
        <v>127</v>
      </c>
      <c r="AZ106" s="182"/>
      <c r="BA106" s="182"/>
      <c r="BB106" s="182"/>
      <c r="BC106" s="182"/>
      <c r="BD106" s="182"/>
      <c r="BE106" s="186">
        <f>IF(U106="základní",N106,0)</f>
        <v>0</v>
      </c>
      <c r="BF106" s="186">
        <f>IF(U106="snížená",N106,0)</f>
        <v>0</v>
      </c>
      <c r="BG106" s="186">
        <f>IF(U106="zákl. přenesená",N106,0)</f>
        <v>0</v>
      </c>
      <c r="BH106" s="186">
        <f>IF(U106="sníž. přenesená",N106,0)</f>
        <v>0</v>
      </c>
      <c r="BI106" s="186">
        <f>IF(U106="nulová",N106,0)</f>
        <v>0</v>
      </c>
      <c r="BJ106" s="185" t="s">
        <v>86</v>
      </c>
      <c r="BK106" s="182"/>
      <c r="BL106" s="182"/>
      <c r="BM106" s="182"/>
    </row>
    <row r="107" s="1" customFormat="1" ht="18" customHeight="1">
      <c r="B107" s="46"/>
      <c r="C107" s="47"/>
      <c r="D107" s="138" t="s">
        <v>129</v>
      </c>
      <c r="E107" s="131"/>
      <c r="F107" s="131"/>
      <c r="G107" s="131"/>
      <c r="H107" s="131"/>
      <c r="I107" s="47"/>
      <c r="J107" s="47"/>
      <c r="K107" s="47"/>
      <c r="L107" s="47"/>
      <c r="M107" s="47"/>
      <c r="N107" s="132">
        <f>ROUND(N87*T107,2)</f>
        <v>0</v>
      </c>
      <c r="O107" s="133"/>
      <c r="P107" s="133"/>
      <c r="Q107" s="133"/>
      <c r="R107" s="48"/>
      <c r="S107" s="182"/>
      <c r="T107" s="183"/>
      <c r="U107" s="184" t="s">
        <v>46</v>
      </c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82"/>
      <c r="AL107" s="182"/>
      <c r="AM107" s="182"/>
      <c r="AN107" s="182"/>
      <c r="AO107" s="182"/>
      <c r="AP107" s="182"/>
      <c r="AQ107" s="182"/>
      <c r="AR107" s="182"/>
      <c r="AS107" s="182"/>
      <c r="AT107" s="182"/>
      <c r="AU107" s="182"/>
      <c r="AV107" s="182"/>
      <c r="AW107" s="182"/>
      <c r="AX107" s="182"/>
      <c r="AY107" s="185" t="s">
        <v>127</v>
      </c>
      <c r="AZ107" s="182"/>
      <c r="BA107" s="182"/>
      <c r="BB107" s="182"/>
      <c r="BC107" s="182"/>
      <c r="BD107" s="182"/>
      <c r="BE107" s="186">
        <f>IF(U107="základní",N107,0)</f>
        <v>0</v>
      </c>
      <c r="BF107" s="186">
        <f>IF(U107="snížená",N107,0)</f>
        <v>0</v>
      </c>
      <c r="BG107" s="186">
        <f>IF(U107="zákl. přenesená",N107,0)</f>
        <v>0</v>
      </c>
      <c r="BH107" s="186">
        <f>IF(U107="sníž. přenesená",N107,0)</f>
        <v>0</v>
      </c>
      <c r="BI107" s="186">
        <f>IF(U107="nulová",N107,0)</f>
        <v>0</v>
      </c>
      <c r="BJ107" s="185" t="s">
        <v>86</v>
      </c>
      <c r="BK107" s="182"/>
      <c r="BL107" s="182"/>
      <c r="BM107" s="182"/>
    </row>
    <row r="108" s="1" customFormat="1" ht="18" customHeight="1">
      <c r="B108" s="46"/>
      <c r="C108" s="47"/>
      <c r="D108" s="138" t="s">
        <v>130</v>
      </c>
      <c r="E108" s="131"/>
      <c r="F108" s="131"/>
      <c r="G108" s="131"/>
      <c r="H108" s="131"/>
      <c r="I108" s="47"/>
      <c r="J108" s="47"/>
      <c r="K108" s="47"/>
      <c r="L108" s="47"/>
      <c r="M108" s="47"/>
      <c r="N108" s="132">
        <f>ROUND(N87*T108,2)</f>
        <v>0</v>
      </c>
      <c r="O108" s="133"/>
      <c r="P108" s="133"/>
      <c r="Q108" s="133"/>
      <c r="R108" s="48"/>
      <c r="S108" s="182"/>
      <c r="T108" s="183"/>
      <c r="U108" s="184" t="s">
        <v>46</v>
      </c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82"/>
      <c r="AL108" s="182"/>
      <c r="AM108" s="182"/>
      <c r="AN108" s="182"/>
      <c r="AO108" s="182"/>
      <c r="AP108" s="182"/>
      <c r="AQ108" s="182"/>
      <c r="AR108" s="182"/>
      <c r="AS108" s="182"/>
      <c r="AT108" s="182"/>
      <c r="AU108" s="182"/>
      <c r="AV108" s="182"/>
      <c r="AW108" s="182"/>
      <c r="AX108" s="182"/>
      <c r="AY108" s="185" t="s">
        <v>127</v>
      </c>
      <c r="AZ108" s="182"/>
      <c r="BA108" s="182"/>
      <c r="BB108" s="182"/>
      <c r="BC108" s="182"/>
      <c r="BD108" s="182"/>
      <c r="BE108" s="186">
        <f>IF(U108="základní",N108,0)</f>
        <v>0</v>
      </c>
      <c r="BF108" s="186">
        <f>IF(U108="snížená",N108,0)</f>
        <v>0</v>
      </c>
      <c r="BG108" s="186">
        <f>IF(U108="zákl. přenesená",N108,0)</f>
        <v>0</v>
      </c>
      <c r="BH108" s="186">
        <f>IF(U108="sníž. přenesená",N108,0)</f>
        <v>0</v>
      </c>
      <c r="BI108" s="186">
        <f>IF(U108="nulová",N108,0)</f>
        <v>0</v>
      </c>
      <c r="BJ108" s="185" t="s">
        <v>86</v>
      </c>
      <c r="BK108" s="182"/>
      <c r="BL108" s="182"/>
      <c r="BM108" s="182"/>
    </row>
    <row r="109" s="1" customFormat="1" ht="18" customHeight="1">
      <c r="B109" s="46"/>
      <c r="C109" s="47"/>
      <c r="D109" s="138" t="s">
        <v>131</v>
      </c>
      <c r="E109" s="131"/>
      <c r="F109" s="131"/>
      <c r="G109" s="131"/>
      <c r="H109" s="131"/>
      <c r="I109" s="47"/>
      <c r="J109" s="47"/>
      <c r="K109" s="47"/>
      <c r="L109" s="47"/>
      <c r="M109" s="47"/>
      <c r="N109" s="132">
        <f>ROUND(N87*T109,2)</f>
        <v>0</v>
      </c>
      <c r="O109" s="133"/>
      <c r="P109" s="133"/>
      <c r="Q109" s="133"/>
      <c r="R109" s="48"/>
      <c r="S109" s="182"/>
      <c r="T109" s="183"/>
      <c r="U109" s="184" t="s">
        <v>46</v>
      </c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82"/>
      <c r="AR109" s="182"/>
      <c r="AS109" s="182"/>
      <c r="AT109" s="182"/>
      <c r="AU109" s="182"/>
      <c r="AV109" s="182"/>
      <c r="AW109" s="182"/>
      <c r="AX109" s="182"/>
      <c r="AY109" s="185" t="s">
        <v>127</v>
      </c>
      <c r="AZ109" s="182"/>
      <c r="BA109" s="182"/>
      <c r="BB109" s="182"/>
      <c r="BC109" s="182"/>
      <c r="BD109" s="182"/>
      <c r="BE109" s="186">
        <f>IF(U109="základní",N109,0)</f>
        <v>0</v>
      </c>
      <c r="BF109" s="186">
        <f>IF(U109="snížená",N109,0)</f>
        <v>0</v>
      </c>
      <c r="BG109" s="186">
        <f>IF(U109="zákl. přenesená",N109,0)</f>
        <v>0</v>
      </c>
      <c r="BH109" s="186">
        <f>IF(U109="sníž. přenesená",N109,0)</f>
        <v>0</v>
      </c>
      <c r="BI109" s="186">
        <f>IF(U109="nulová",N109,0)</f>
        <v>0</v>
      </c>
      <c r="BJ109" s="185" t="s">
        <v>86</v>
      </c>
      <c r="BK109" s="182"/>
      <c r="BL109" s="182"/>
      <c r="BM109" s="182"/>
    </row>
    <row r="110" s="1" customFormat="1" ht="18" customHeight="1">
      <c r="B110" s="46"/>
      <c r="C110" s="47"/>
      <c r="D110" s="131" t="s">
        <v>132</v>
      </c>
      <c r="E110" s="47"/>
      <c r="F110" s="47"/>
      <c r="G110" s="47"/>
      <c r="H110" s="47"/>
      <c r="I110" s="47"/>
      <c r="J110" s="47"/>
      <c r="K110" s="47"/>
      <c r="L110" s="47"/>
      <c r="M110" s="47"/>
      <c r="N110" s="132">
        <f>ROUND(N87*T110,2)</f>
        <v>0</v>
      </c>
      <c r="O110" s="133"/>
      <c r="P110" s="133"/>
      <c r="Q110" s="133"/>
      <c r="R110" s="48"/>
      <c r="S110" s="182"/>
      <c r="T110" s="187"/>
      <c r="U110" s="188" t="s">
        <v>46</v>
      </c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2"/>
      <c r="AP110" s="182"/>
      <c r="AQ110" s="182"/>
      <c r="AR110" s="182"/>
      <c r="AS110" s="182"/>
      <c r="AT110" s="182"/>
      <c r="AU110" s="182"/>
      <c r="AV110" s="182"/>
      <c r="AW110" s="182"/>
      <c r="AX110" s="182"/>
      <c r="AY110" s="185" t="s">
        <v>133</v>
      </c>
      <c r="AZ110" s="182"/>
      <c r="BA110" s="182"/>
      <c r="BB110" s="182"/>
      <c r="BC110" s="182"/>
      <c r="BD110" s="182"/>
      <c r="BE110" s="186">
        <f>IF(U110="základní",N110,0)</f>
        <v>0</v>
      </c>
      <c r="BF110" s="186">
        <f>IF(U110="snížená",N110,0)</f>
        <v>0</v>
      </c>
      <c r="BG110" s="186">
        <f>IF(U110="zákl. přenesená",N110,0)</f>
        <v>0</v>
      </c>
      <c r="BH110" s="186">
        <f>IF(U110="sníž. přenesená",N110,0)</f>
        <v>0</v>
      </c>
      <c r="BI110" s="186">
        <f>IF(U110="nulová",N110,0)</f>
        <v>0</v>
      </c>
      <c r="BJ110" s="185" t="s">
        <v>86</v>
      </c>
      <c r="BK110" s="182"/>
      <c r="BL110" s="182"/>
      <c r="BM110" s="182"/>
    </row>
    <row r="111" s="1" customForma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  <c r="T111" s="165"/>
      <c r="U111" s="165"/>
    </row>
    <row r="112" s="1" customFormat="1" ht="29.28" customHeight="1">
      <c r="B112" s="46"/>
      <c r="C112" s="145" t="s">
        <v>96</v>
      </c>
      <c r="D112" s="146"/>
      <c r="E112" s="146"/>
      <c r="F112" s="146"/>
      <c r="G112" s="146"/>
      <c r="H112" s="146"/>
      <c r="I112" s="146"/>
      <c r="J112" s="146"/>
      <c r="K112" s="146"/>
      <c r="L112" s="147">
        <f>ROUND(SUM(N87+N104),2)</f>
        <v>0</v>
      </c>
      <c r="M112" s="147"/>
      <c r="N112" s="147"/>
      <c r="O112" s="147"/>
      <c r="P112" s="147"/>
      <c r="Q112" s="147"/>
      <c r="R112" s="48"/>
      <c r="T112" s="165"/>
      <c r="U112" s="165"/>
    </row>
    <row r="113" s="1" customFormat="1" ht="6.96" customHeight="1"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7"/>
      <c r="T113" s="165"/>
      <c r="U113" s="165"/>
    </row>
    <row r="117" s="1" customFormat="1" ht="6.96" customHeight="1">
      <c r="B117" s="78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80"/>
    </row>
    <row r="118" s="1" customFormat="1" ht="36.96" customHeight="1">
      <c r="B118" s="46"/>
      <c r="C118" s="27" t="s">
        <v>134</v>
      </c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1" customFormat="1" ht="6.96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 ht="36.96" customHeight="1">
      <c r="B120" s="46"/>
      <c r="C120" s="85" t="s">
        <v>19</v>
      </c>
      <c r="D120" s="47"/>
      <c r="E120" s="47"/>
      <c r="F120" s="87" t="str">
        <f>F6</f>
        <v>Rekonstrukce mostu přes řeku Dyji ul. Koželužská - PD_2018-1</v>
      </c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8"/>
    </row>
    <row r="121" s="1" customFormat="1" ht="6.96" customHeight="1"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8"/>
    </row>
    <row r="122" s="1" customFormat="1" ht="18" customHeight="1">
      <c r="B122" s="46"/>
      <c r="C122" s="38" t="s">
        <v>24</v>
      </c>
      <c r="D122" s="47"/>
      <c r="E122" s="47"/>
      <c r="F122" s="33" t="str">
        <f>F8</f>
        <v>Znojmo</v>
      </c>
      <c r="G122" s="47"/>
      <c r="H122" s="47"/>
      <c r="I122" s="47"/>
      <c r="J122" s="47"/>
      <c r="K122" s="38" t="s">
        <v>26</v>
      </c>
      <c r="L122" s="47"/>
      <c r="M122" s="90" t="str">
        <f>IF(O8="","",O8)</f>
        <v>27. 9. 2018</v>
      </c>
      <c r="N122" s="90"/>
      <c r="O122" s="90"/>
      <c r="P122" s="90"/>
      <c r="Q122" s="47"/>
      <c r="R122" s="48"/>
    </row>
    <row r="123" s="1" customFormat="1" ht="6.96" customHeight="1"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8"/>
    </row>
    <row r="124" s="1" customFormat="1">
      <c r="B124" s="46"/>
      <c r="C124" s="38" t="s">
        <v>28</v>
      </c>
      <c r="D124" s="47"/>
      <c r="E124" s="47"/>
      <c r="F124" s="33" t="str">
        <f>E11</f>
        <v>Město Znojmo</v>
      </c>
      <c r="G124" s="47"/>
      <c r="H124" s="47"/>
      <c r="I124" s="47"/>
      <c r="J124" s="47"/>
      <c r="K124" s="38" t="s">
        <v>34</v>
      </c>
      <c r="L124" s="47"/>
      <c r="M124" s="33" t="str">
        <f>E17</f>
        <v>HURYTA s.r.o., Staňkova 557/18a, 602 00 Brno</v>
      </c>
      <c r="N124" s="33"/>
      <c r="O124" s="33"/>
      <c r="P124" s="33"/>
      <c r="Q124" s="33"/>
      <c r="R124" s="48"/>
    </row>
    <row r="125" s="1" customFormat="1" ht="14.4" customHeight="1">
      <c r="B125" s="46"/>
      <c r="C125" s="38" t="s">
        <v>32</v>
      </c>
      <c r="D125" s="47"/>
      <c r="E125" s="47"/>
      <c r="F125" s="33" t="str">
        <f>IF(E14="","",E14)</f>
        <v>Vyplň údaj</v>
      </c>
      <c r="G125" s="47"/>
      <c r="H125" s="47"/>
      <c r="I125" s="47"/>
      <c r="J125" s="47"/>
      <c r="K125" s="38" t="s">
        <v>39</v>
      </c>
      <c r="L125" s="47"/>
      <c r="M125" s="33" t="str">
        <f>E20</f>
        <v>Ing. Ladislav Huryta</v>
      </c>
      <c r="N125" s="33"/>
      <c r="O125" s="33"/>
      <c r="P125" s="33"/>
      <c r="Q125" s="33"/>
      <c r="R125" s="48"/>
    </row>
    <row r="126" s="1" customFormat="1" ht="10.32" customHeight="1"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8"/>
    </row>
    <row r="127" s="8" customFormat="1" ht="29.28" customHeight="1">
      <c r="B127" s="189"/>
      <c r="C127" s="190" t="s">
        <v>135</v>
      </c>
      <c r="D127" s="191" t="s">
        <v>136</v>
      </c>
      <c r="E127" s="191" t="s">
        <v>63</v>
      </c>
      <c r="F127" s="191" t="s">
        <v>137</v>
      </c>
      <c r="G127" s="191"/>
      <c r="H127" s="191"/>
      <c r="I127" s="191"/>
      <c r="J127" s="191" t="s">
        <v>138</v>
      </c>
      <c r="K127" s="191" t="s">
        <v>139</v>
      </c>
      <c r="L127" s="191" t="s">
        <v>140</v>
      </c>
      <c r="M127" s="191"/>
      <c r="N127" s="191" t="s">
        <v>107</v>
      </c>
      <c r="O127" s="191"/>
      <c r="P127" s="191"/>
      <c r="Q127" s="192"/>
      <c r="R127" s="193"/>
      <c r="T127" s="106" t="s">
        <v>141</v>
      </c>
      <c r="U127" s="107" t="s">
        <v>45</v>
      </c>
      <c r="V127" s="107" t="s">
        <v>142</v>
      </c>
      <c r="W127" s="107" t="s">
        <v>143</v>
      </c>
      <c r="X127" s="107" t="s">
        <v>144</v>
      </c>
      <c r="Y127" s="107" t="s">
        <v>145</v>
      </c>
      <c r="Z127" s="107" t="s">
        <v>146</v>
      </c>
      <c r="AA127" s="108" t="s">
        <v>147</v>
      </c>
    </row>
    <row r="128" s="1" customFormat="1" ht="29.28" customHeight="1">
      <c r="B128" s="46"/>
      <c r="C128" s="110" t="s">
        <v>104</v>
      </c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194">
        <f>BK128</f>
        <v>0</v>
      </c>
      <c r="O128" s="195"/>
      <c r="P128" s="195"/>
      <c r="Q128" s="195"/>
      <c r="R128" s="48"/>
      <c r="T128" s="109"/>
      <c r="U128" s="67"/>
      <c r="V128" s="67"/>
      <c r="W128" s="196">
        <f>W129+W327+W336+W349</f>
        <v>0</v>
      </c>
      <c r="X128" s="67"/>
      <c r="Y128" s="196">
        <f>Y129+Y327+Y336+Y349</f>
        <v>734.94762229999992</v>
      </c>
      <c r="Z128" s="67"/>
      <c r="AA128" s="197">
        <f>AA129+AA327+AA336+AA349</f>
        <v>190.86543800000001</v>
      </c>
      <c r="AT128" s="22" t="s">
        <v>80</v>
      </c>
      <c r="AU128" s="22" t="s">
        <v>109</v>
      </c>
      <c r="BK128" s="198">
        <f>BK129+BK327+BK336+BK349</f>
        <v>0</v>
      </c>
    </row>
    <row r="129" s="9" customFormat="1" ht="37.44001" customHeight="1">
      <c r="B129" s="199"/>
      <c r="C129" s="200"/>
      <c r="D129" s="201" t="s">
        <v>110</v>
      </c>
      <c r="E129" s="201"/>
      <c r="F129" s="201"/>
      <c r="G129" s="201"/>
      <c r="H129" s="201"/>
      <c r="I129" s="201"/>
      <c r="J129" s="201"/>
      <c r="K129" s="201"/>
      <c r="L129" s="201"/>
      <c r="M129" s="201"/>
      <c r="N129" s="202">
        <f>BK129</f>
        <v>0</v>
      </c>
      <c r="O129" s="172"/>
      <c r="P129" s="172"/>
      <c r="Q129" s="172"/>
      <c r="R129" s="203"/>
      <c r="T129" s="204"/>
      <c r="U129" s="200"/>
      <c r="V129" s="200"/>
      <c r="W129" s="205">
        <f>W130+W175+W218+W228+W238+W244+W248+W317+W324</f>
        <v>0</v>
      </c>
      <c r="X129" s="200"/>
      <c r="Y129" s="205">
        <f>Y130+Y175+Y218+Y228+Y238+Y244+Y248+Y317+Y324</f>
        <v>734.82284005999998</v>
      </c>
      <c r="Z129" s="200"/>
      <c r="AA129" s="206">
        <f>AA130+AA175+AA218+AA228+AA238+AA244+AA248+AA317+AA324</f>
        <v>190.86543800000001</v>
      </c>
      <c r="AR129" s="207" t="s">
        <v>86</v>
      </c>
      <c r="AT129" s="208" t="s">
        <v>80</v>
      </c>
      <c r="AU129" s="208" t="s">
        <v>81</v>
      </c>
      <c r="AY129" s="207" t="s">
        <v>148</v>
      </c>
      <c r="BK129" s="209">
        <f>BK130+BK175+BK218+BK228+BK238+BK244+BK248+BK317+BK324</f>
        <v>0</v>
      </c>
    </row>
    <row r="130" s="9" customFormat="1" ht="19.92" customHeight="1">
      <c r="B130" s="199"/>
      <c r="C130" s="200"/>
      <c r="D130" s="210" t="s">
        <v>111</v>
      </c>
      <c r="E130" s="210"/>
      <c r="F130" s="210"/>
      <c r="G130" s="210"/>
      <c r="H130" s="210"/>
      <c r="I130" s="210"/>
      <c r="J130" s="210"/>
      <c r="K130" s="210"/>
      <c r="L130" s="210"/>
      <c r="M130" s="210"/>
      <c r="N130" s="211">
        <f>BK130</f>
        <v>0</v>
      </c>
      <c r="O130" s="212"/>
      <c r="P130" s="212"/>
      <c r="Q130" s="212"/>
      <c r="R130" s="203"/>
      <c r="T130" s="204"/>
      <c r="U130" s="200"/>
      <c r="V130" s="200"/>
      <c r="W130" s="205">
        <f>SUM(W131:W174)</f>
        <v>0</v>
      </c>
      <c r="X130" s="200"/>
      <c r="Y130" s="205">
        <f>SUM(Y131:Y174)</f>
        <v>6.2120120000000005</v>
      </c>
      <c r="Z130" s="200"/>
      <c r="AA130" s="206">
        <f>SUM(AA131:AA174)</f>
        <v>90.450000000000003</v>
      </c>
      <c r="AR130" s="207" t="s">
        <v>86</v>
      </c>
      <c r="AT130" s="208" t="s">
        <v>80</v>
      </c>
      <c r="AU130" s="208" t="s">
        <v>86</v>
      </c>
      <c r="AY130" s="207" t="s">
        <v>148</v>
      </c>
      <c r="BK130" s="209">
        <f>SUM(BK131:BK174)</f>
        <v>0</v>
      </c>
    </row>
    <row r="131" s="1" customFormat="1" ht="25.5" customHeight="1">
      <c r="B131" s="46"/>
      <c r="C131" s="213" t="s">
        <v>86</v>
      </c>
      <c r="D131" s="213" t="s">
        <v>149</v>
      </c>
      <c r="E131" s="214" t="s">
        <v>150</v>
      </c>
      <c r="F131" s="215" t="s">
        <v>151</v>
      </c>
      <c r="G131" s="215"/>
      <c r="H131" s="215"/>
      <c r="I131" s="215"/>
      <c r="J131" s="216" t="s">
        <v>152</v>
      </c>
      <c r="K131" s="217">
        <v>0.040000000000000001</v>
      </c>
      <c r="L131" s="218">
        <v>0</v>
      </c>
      <c r="M131" s="219"/>
      <c r="N131" s="220">
        <f>ROUND(L131*K131,2)</f>
        <v>0</v>
      </c>
      <c r="O131" s="220"/>
      <c r="P131" s="220"/>
      <c r="Q131" s="220"/>
      <c r="R131" s="48"/>
      <c r="T131" s="221" t="s">
        <v>22</v>
      </c>
      <c r="U131" s="56" t="s">
        <v>46</v>
      </c>
      <c r="V131" s="47"/>
      <c r="W131" s="222">
        <f>V131*K131</f>
        <v>0</v>
      </c>
      <c r="X131" s="222">
        <v>0</v>
      </c>
      <c r="Y131" s="222">
        <f>X131*K131</f>
        <v>0</v>
      </c>
      <c r="Z131" s="222">
        <v>0</v>
      </c>
      <c r="AA131" s="223">
        <f>Z131*K131</f>
        <v>0</v>
      </c>
      <c r="AR131" s="22" t="s">
        <v>153</v>
      </c>
      <c r="AT131" s="22" t="s">
        <v>149</v>
      </c>
      <c r="AU131" s="22" t="s">
        <v>102</v>
      </c>
      <c r="AY131" s="22" t="s">
        <v>148</v>
      </c>
      <c r="BE131" s="137">
        <f>IF(U131="základní",N131,0)</f>
        <v>0</v>
      </c>
      <c r="BF131" s="137">
        <f>IF(U131="snížená",N131,0)</f>
        <v>0</v>
      </c>
      <c r="BG131" s="137">
        <f>IF(U131="zákl. přenesená",N131,0)</f>
        <v>0</v>
      </c>
      <c r="BH131" s="137">
        <f>IF(U131="sníž. přenesená",N131,0)</f>
        <v>0</v>
      </c>
      <c r="BI131" s="137">
        <f>IF(U131="nulová",N131,0)</f>
        <v>0</v>
      </c>
      <c r="BJ131" s="22" t="s">
        <v>86</v>
      </c>
      <c r="BK131" s="137">
        <f>ROUND(L131*K131,2)</f>
        <v>0</v>
      </c>
      <c r="BL131" s="22" t="s">
        <v>153</v>
      </c>
      <c r="BM131" s="22" t="s">
        <v>154</v>
      </c>
    </row>
    <row r="132" s="1" customFormat="1" ht="38.25" customHeight="1">
      <c r="B132" s="46"/>
      <c r="C132" s="213" t="s">
        <v>102</v>
      </c>
      <c r="D132" s="213" t="s">
        <v>149</v>
      </c>
      <c r="E132" s="214" t="s">
        <v>155</v>
      </c>
      <c r="F132" s="215" t="s">
        <v>156</v>
      </c>
      <c r="G132" s="215"/>
      <c r="H132" s="215"/>
      <c r="I132" s="215"/>
      <c r="J132" s="216" t="s">
        <v>157</v>
      </c>
      <c r="K132" s="217">
        <v>100</v>
      </c>
      <c r="L132" s="218">
        <v>0</v>
      </c>
      <c r="M132" s="219"/>
      <c r="N132" s="220">
        <f>ROUND(L132*K132,2)</f>
        <v>0</v>
      </c>
      <c r="O132" s="220"/>
      <c r="P132" s="220"/>
      <c r="Q132" s="220"/>
      <c r="R132" s="48"/>
      <c r="T132" s="221" t="s">
        <v>22</v>
      </c>
      <c r="U132" s="56" t="s">
        <v>46</v>
      </c>
      <c r="V132" s="47"/>
      <c r="W132" s="222">
        <f>V132*K132</f>
        <v>0</v>
      </c>
      <c r="X132" s="222">
        <v>0</v>
      </c>
      <c r="Y132" s="222">
        <f>X132*K132</f>
        <v>0</v>
      </c>
      <c r="Z132" s="222">
        <v>0</v>
      </c>
      <c r="AA132" s="223">
        <f>Z132*K132</f>
        <v>0</v>
      </c>
      <c r="AR132" s="22" t="s">
        <v>153</v>
      </c>
      <c r="AT132" s="22" t="s">
        <v>149</v>
      </c>
      <c r="AU132" s="22" t="s">
        <v>102</v>
      </c>
      <c r="AY132" s="22" t="s">
        <v>148</v>
      </c>
      <c r="BE132" s="137">
        <f>IF(U132="základní",N132,0)</f>
        <v>0</v>
      </c>
      <c r="BF132" s="137">
        <f>IF(U132="snížená",N132,0)</f>
        <v>0</v>
      </c>
      <c r="BG132" s="137">
        <f>IF(U132="zákl. přenesená",N132,0)</f>
        <v>0</v>
      </c>
      <c r="BH132" s="137">
        <f>IF(U132="sníž. přenesená",N132,0)</f>
        <v>0</v>
      </c>
      <c r="BI132" s="137">
        <f>IF(U132="nulová",N132,0)</f>
        <v>0</v>
      </c>
      <c r="BJ132" s="22" t="s">
        <v>86</v>
      </c>
      <c r="BK132" s="137">
        <f>ROUND(L132*K132,2)</f>
        <v>0</v>
      </c>
      <c r="BL132" s="22" t="s">
        <v>153</v>
      </c>
      <c r="BM132" s="22" t="s">
        <v>158</v>
      </c>
    </row>
    <row r="133" s="1" customFormat="1" ht="25.5" customHeight="1">
      <c r="B133" s="46"/>
      <c r="C133" s="213" t="s">
        <v>159</v>
      </c>
      <c r="D133" s="213" t="s">
        <v>149</v>
      </c>
      <c r="E133" s="214" t="s">
        <v>160</v>
      </c>
      <c r="F133" s="215" t="s">
        <v>161</v>
      </c>
      <c r="G133" s="215"/>
      <c r="H133" s="215"/>
      <c r="I133" s="215"/>
      <c r="J133" s="216" t="s">
        <v>162</v>
      </c>
      <c r="K133" s="217">
        <v>2</v>
      </c>
      <c r="L133" s="218">
        <v>0</v>
      </c>
      <c r="M133" s="219"/>
      <c r="N133" s="220">
        <f>ROUND(L133*K133,2)</f>
        <v>0</v>
      </c>
      <c r="O133" s="220"/>
      <c r="P133" s="220"/>
      <c r="Q133" s="220"/>
      <c r="R133" s="48"/>
      <c r="T133" s="221" t="s">
        <v>22</v>
      </c>
      <c r="U133" s="56" t="s">
        <v>46</v>
      </c>
      <c r="V133" s="47"/>
      <c r="W133" s="222">
        <f>V133*K133</f>
        <v>0</v>
      </c>
      <c r="X133" s="222">
        <v>0</v>
      </c>
      <c r="Y133" s="222">
        <f>X133*K133</f>
        <v>0</v>
      </c>
      <c r="Z133" s="222">
        <v>0</v>
      </c>
      <c r="AA133" s="223">
        <f>Z133*K133</f>
        <v>0</v>
      </c>
      <c r="AR133" s="22" t="s">
        <v>153</v>
      </c>
      <c r="AT133" s="22" t="s">
        <v>149</v>
      </c>
      <c r="AU133" s="22" t="s">
        <v>102</v>
      </c>
      <c r="AY133" s="22" t="s">
        <v>148</v>
      </c>
      <c r="BE133" s="137">
        <f>IF(U133="základní",N133,0)</f>
        <v>0</v>
      </c>
      <c r="BF133" s="137">
        <f>IF(U133="snížená",N133,0)</f>
        <v>0</v>
      </c>
      <c r="BG133" s="137">
        <f>IF(U133="zákl. přenesená",N133,0)</f>
        <v>0</v>
      </c>
      <c r="BH133" s="137">
        <f>IF(U133="sníž. přenesená",N133,0)</f>
        <v>0</v>
      </c>
      <c r="BI133" s="137">
        <f>IF(U133="nulová",N133,0)</f>
        <v>0</v>
      </c>
      <c r="BJ133" s="22" t="s">
        <v>86</v>
      </c>
      <c r="BK133" s="137">
        <f>ROUND(L133*K133,2)</f>
        <v>0</v>
      </c>
      <c r="BL133" s="22" t="s">
        <v>153</v>
      </c>
      <c r="BM133" s="22" t="s">
        <v>163</v>
      </c>
    </row>
    <row r="134" s="1" customFormat="1" ht="16.5" customHeight="1">
      <c r="B134" s="46"/>
      <c r="C134" s="213" t="s">
        <v>153</v>
      </c>
      <c r="D134" s="213" t="s">
        <v>149</v>
      </c>
      <c r="E134" s="214" t="s">
        <v>164</v>
      </c>
      <c r="F134" s="215" t="s">
        <v>165</v>
      </c>
      <c r="G134" s="215"/>
      <c r="H134" s="215"/>
      <c r="I134" s="215"/>
      <c r="J134" s="216" t="s">
        <v>162</v>
      </c>
      <c r="K134" s="217">
        <v>2</v>
      </c>
      <c r="L134" s="218">
        <v>0</v>
      </c>
      <c r="M134" s="219"/>
      <c r="N134" s="220">
        <f>ROUND(L134*K134,2)</f>
        <v>0</v>
      </c>
      <c r="O134" s="220"/>
      <c r="P134" s="220"/>
      <c r="Q134" s="220"/>
      <c r="R134" s="48"/>
      <c r="T134" s="221" t="s">
        <v>22</v>
      </c>
      <c r="U134" s="56" t="s">
        <v>46</v>
      </c>
      <c r="V134" s="47"/>
      <c r="W134" s="222">
        <f>V134*K134</f>
        <v>0</v>
      </c>
      <c r="X134" s="222">
        <v>5.0000000000000002E-05</v>
      </c>
      <c r="Y134" s="222">
        <f>X134*K134</f>
        <v>0.00010000000000000001</v>
      </c>
      <c r="Z134" s="222">
        <v>0</v>
      </c>
      <c r="AA134" s="223">
        <f>Z134*K134</f>
        <v>0</v>
      </c>
      <c r="AR134" s="22" t="s">
        <v>153</v>
      </c>
      <c r="AT134" s="22" t="s">
        <v>149</v>
      </c>
      <c r="AU134" s="22" t="s">
        <v>102</v>
      </c>
      <c r="AY134" s="22" t="s">
        <v>148</v>
      </c>
      <c r="BE134" s="137">
        <f>IF(U134="základní",N134,0)</f>
        <v>0</v>
      </c>
      <c r="BF134" s="137">
        <f>IF(U134="snížená",N134,0)</f>
        <v>0</v>
      </c>
      <c r="BG134" s="137">
        <f>IF(U134="zákl. přenesená",N134,0)</f>
        <v>0</v>
      </c>
      <c r="BH134" s="137">
        <f>IF(U134="sníž. přenesená",N134,0)</f>
        <v>0</v>
      </c>
      <c r="BI134" s="137">
        <f>IF(U134="nulová",N134,0)</f>
        <v>0</v>
      </c>
      <c r="BJ134" s="22" t="s">
        <v>86</v>
      </c>
      <c r="BK134" s="137">
        <f>ROUND(L134*K134,2)</f>
        <v>0</v>
      </c>
      <c r="BL134" s="22" t="s">
        <v>153</v>
      </c>
      <c r="BM134" s="22" t="s">
        <v>166</v>
      </c>
    </row>
    <row r="135" s="1" customFormat="1" ht="25.5" customHeight="1">
      <c r="B135" s="46"/>
      <c r="C135" s="213" t="s">
        <v>167</v>
      </c>
      <c r="D135" s="213" t="s">
        <v>149</v>
      </c>
      <c r="E135" s="214" t="s">
        <v>168</v>
      </c>
      <c r="F135" s="215" t="s">
        <v>169</v>
      </c>
      <c r="G135" s="215"/>
      <c r="H135" s="215"/>
      <c r="I135" s="215"/>
      <c r="J135" s="216" t="s">
        <v>157</v>
      </c>
      <c r="K135" s="217">
        <v>90</v>
      </c>
      <c r="L135" s="218">
        <v>0</v>
      </c>
      <c r="M135" s="219"/>
      <c r="N135" s="220">
        <f>ROUND(L135*K135,2)</f>
        <v>0</v>
      </c>
      <c r="O135" s="220"/>
      <c r="P135" s="220"/>
      <c r="Q135" s="220"/>
      <c r="R135" s="48"/>
      <c r="T135" s="221" t="s">
        <v>22</v>
      </c>
      <c r="U135" s="56" t="s">
        <v>46</v>
      </c>
      <c r="V135" s="47"/>
      <c r="W135" s="222">
        <f>V135*K135</f>
        <v>0</v>
      </c>
      <c r="X135" s="222">
        <v>0</v>
      </c>
      <c r="Y135" s="222">
        <f>X135*K135</f>
        <v>0</v>
      </c>
      <c r="Z135" s="222">
        <v>0.35499999999999998</v>
      </c>
      <c r="AA135" s="223">
        <f>Z135*K135</f>
        <v>31.949999999999999</v>
      </c>
      <c r="AR135" s="22" t="s">
        <v>153</v>
      </c>
      <c r="AT135" s="22" t="s">
        <v>149</v>
      </c>
      <c r="AU135" s="22" t="s">
        <v>102</v>
      </c>
      <c r="AY135" s="22" t="s">
        <v>148</v>
      </c>
      <c r="BE135" s="137">
        <f>IF(U135="základní",N135,0)</f>
        <v>0</v>
      </c>
      <c r="BF135" s="137">
        <f>IF(U135="snížená",N135,0)</f>
        <v>0</v>
      </c>
      <c r="BG135" s="137">
        <f>IF(U135="zákl. přenesená",N135,0)</f>
        <v>0</v>
      </c>
      <c r="BH135" s="137">
        <f>IF(U135="sníž. přenesená",N135,0)</f>
        <v>0</v>
      </c>
      <c r="BI135" s="137">
        <f>IF(U135="nulová",N135,0)</f>
        <v>0</v>
      </c>
      <c r="BJ135" s="22" t="s">
        <v>86</v>
      </c>
      <c r="BK135" s="137">
        <f>ROUND(L135*K135,2)</f>
        <v>0</v>
      </c>
      <c r="BL135" s="22" t="s">
        <v>153</v>
      </c>
      <c r="BM135" s="22" t="s">
        <v>170</v>
      </c>
    </row>
    <row r="136" s="10" customFormat="1" ht="16.5" customHeight="1">
      <c r="B136" s="224"/>
      <c r="C136" s="225"/>
      <c r="D136" s="225"/>
      <c r="E136" s="226" t="s">
        <v>22</v>
      </c>
      <c r="F136" s="227" t="s">
        <v>171</v>
      </c>
      <c r="G136" s="228"/>
      <c r="H136" s="228"/>
      <c r="I136" s="228"/>
      <c r="J136" s="225"/>
      <c r="K136" s="229">
        <v>90</v>
      </c>
      <c r="L136" s="225"/>
      <c r="M136" s="225"/>
      <c r="N136" s="225"/>
      <c r="O136" s="225"/>
      <c r="P136" s="225"/>
      <c r="Q136" s="225"/>
      <c r="R136" s="230"/>
      <c r="T136" s="231"/>
      <c r="U136" s="225"/>
      <c r="V136" s="225"/>
      <c r="W136" s="225"/>
      <c r="X136" s="225"/>
      <c r="Y136" s="225"/>
      <c r="Z136" s="225"/>
      <c r="AA136" s="232"/>
      <c r="AT136" s="233" t="s">
        <v>172</v>
      </c>
      <c r="AU136" s="233" t="s">
        <v>102</v>
      </c>
      <c r="AV136" s="10" t="s">
        <v>102</v>
      </c>
      <c r="AW136" s="10" t="s">
        <v>38</v>
      </c>
      <c r="AX136" s="10" t="s">
        <v>81</v>
      </c>
      <c r="AY136" s="233" t="s">
        <v>148</v>
      </c>
    </row>
    <row r="137" s="11" customFormat="1" ht="16.5" customHeight="1">
      <c r="B137" s="234"/>
      <c r="C137" s="235"/>
      <c r="D137" s="235"/>
      <c r="E137" s="236" t="s">
        <v>22</v>
      </c>
      <c r="F137" s="237" t="s">
        <v>173</v>
      </c>
      <c r="G137" s="235"/>
      <c r="H137" s="235"/>
      <c r="I137" s="235"/>
      <c r="J137" s="235"/>
      <c r="K137" s="238">
        <v>90</v>
      </c>
      <c r="L137" s="235"/>
      <c r="M137" s="235"/>
      <c r="N137" s="235"/>
      <c r="O137" s="235"/>
      <c r="P137" s="235"/>
      <c r="Q137" s="235"/>
      <c r="R137" s="239"/>
      <c r="T137" s="240"/>
      <c r="U137" s="235"/>
      <c r="V137" s="235"/>
      <c r="W137" s="235"/>
      <c r="X137" s="235"/>
      <c r="Y137" s="235"/>
      <c r="Z137" s="235"/>
      <c r="AA137" s="241"/>
      <c r="AT137" s="242" t="s">
        <v>172</v>
      </c>
      <c r="AU137" s="242" t="s">
        <v>102</v>
      </c>
      <c r="AV137" s="11" t="s">
        <v>153</v>
      </c>
      <c r="AW137" s="11" t="s">
        <v>38</v>
      </c>
      <c r="AX137" s="11" t="s">
        <v>86</v>
      </c>
      <c r="AY137" s="242" t="s">
        <v>148</v>
      </c>
    </row>
    <row r="138" s="1" customFormat="1" ht="25.5" customHeight="1">
      <c r="B138" s="46"/>
      <c r="C138" s="213" t="s">
        <v>174</v>
      </c>
      <c r="D138" s="213" t="s">
        <v>149</v>
      </c>
      <c r="E138" s="214" t="s">
        <v>175</v>
      </c>
      <c r="F138" s="215" t="s">
        <v>176</v>
      </c>
      <c r="G138" s="215"/>
      <c r="H138" s="215"/>
      <c r="I138" s="215"/>
      <c r="J138" s="216" t="s">
        <v>177</v>
      </c>
      <c r="K138" s="217">
        <v>45</v>
      </c>
      <c r="L138" s="218">
        <v>0</v>
      </c>
      <c r="M138" s="219"/>
      <c r="N138" s="220">
        <f>ROUND(L138*K138,2)</f>
        <v>0</v>
      </c>
      <c r="O138" s="220"/>
      <c r="P138" s="220"/>
      <c r="Q138" s="220"/>
      <c r="R138" s="48"/>
      <c r="T138" s="221" t="s">
        <v>22</v>
      </c>
      <c r="U138" s="56" t="s">
        <v>46</v>
      </c>
      <c r="V138" s="47"/>
      <c r="W138" s="222">
        <f>V138*K138</f>
        <v>0</v>
      </c>
      <c r="X138" s="222">
        <v>0</v>
      </c>
      <c r="Y138" s="222">
        <f>X138*K138</f>
        <v>0</v>
      </c>
      <c r="Z138" s="222">
        <v>1.3</v>
      </c>
      <c r="AA138" s="223">
        <f>Z138*K138</f>
        <v>58.5</v>
      </c>
      <c r="AR138" s="22" t="s">
        <v>153</v>
      </c>
      <c r="AT138" s="22" t="s">
        <v>149</v>
      </c>
      <c r="AU138" s="22" t="s">
        <v>102</v>
      </c>
      <c r="AY138" s="22" t="s">
        <v>148</v>
      </c>
      <c r="BE138" s="137">
        <f>IF(U138="základní",N138,0)</f>
        <v>0</v>
      </c>
      <c r="BF138" s="137">
        <f>IF(U138="snížená",N138,0)</f>
        <v>0</v>
      </c>
      <c r="BG138" s="137">
        <f>IF(U138="zákl. přenesená",N138,0)</f>
        <v>0</v>
      </c>
      <c r="BH138" s="137">
        <f>IF(U138="sníž. přenesená",N138,0)</f>
        <v>0</v>
      </c>
      <c r="BI138" s="137">
        <f>IF(U138="nulová",N138,0)</f>
        <v>0</v>
      </c>
      <c r="BJ138" s="22" t="s">
        <v>86</v>
      </c>
      <c r="BK138" s="137">
        <f>ROUND(L138*K138,2)</f>
        <v>0</v>
      </c>
      <c r="BL138" s="22" t="s">
        <v>153</v>
      </c>
      <c r="BM138" s="22" t="s">
        <v>178</v>
      </c>
    </row>
    <row r="139" s="10" customFormat="1" ht="16.5" customHeight="1">
      <c r="B139" s="224"/>
      <c r="C139" s="225"/>
      <c r="D139" s="225"/>
      <c r="E139" s="226" t="s">
        <v>22</v>
      </c>
      <c r="F139" s="227" t="s">
        <v>179</v>
      </c>
      <c r="G139" s="228"/>
      <c r="H139" s="228"/>
      <c r="I139" s="228"/>
      <c r="J139" s="225"/>
      <c r="K139" s="229">
        <v>45</v>
      </c>
      <c r="L139" s="225"/>
      <c r="M139" s="225"/>
      <c r="N139" s="225"/>
      <c r="O139" s="225"/>
      <c r="P139" s="225"/>
      <c r="Q139" s="225"/>
      <c r="R139" s="230"/>
      <c r="T139" s="231"/>
      <c r="U139" s="225"/>
      <c r="V139" s="225"/>
      <c r="W139" s="225"/>
      <c r="X139" s="225"/>
      <c r="Y139" s="225"/>
      <c r="Z139" s="225"/>
      <c r="AA139" s="232"/>
      <c r="AT139" s="233" t="s">
        <v>172</v>
      </c>
      <c r="AU139" s="233" t="s">
        <v>102</v>
      </c>
      <c r="AV139" s="10" t="s">
        <v>102</v>
      </c>
      <c r="AW139" s="10" t="s">
        <v>38</v>
      </c>
      <c r="AX139" s="10" t="s">
        <v>81</v>
      </c>
      <c r="AY139" s="233" t="s">
        <v>148</v>
      </c>
    </row>
    <row r="140" s="11" customFormat="1" ht="16.5" customHeight="1">
      <c r="B140" s="234"/>
      <c r="C140" s="235"/>
      <c r="D140" s="235"/>
      <c r="E140" s="236" t="s">
        <v>22</v>
      </c>
      <c r="F140" s="237" t="s">
        <v>173</v>
      </c>
      <c r="G140" s="235"/>
      <c r="H140" s="235"/>
      <c r="I140" s="235"/>
      <c r="J140" s="235"/>
      <c r="K140" s="238">
        <v>45</v>
      </c>
      <c r="L140" s="235"/>
      <c r="M140" s="235"/>
      <c r="N140" s="235"/>
      <c r="O140" s="235"/>
      <c r="P140" s="235"/>
      <c r="Q140" s="235"/>
      <c r="R140" s="239"/>
      <c r="T140" s="240"/>
      <c r="U140" s="235"/>
      <c r="V140" s="235"/>
      <c r="W140" s="235"/>
      <c r="X140" s="235"/>
      <c r="Y140" s="235"/>
      <c r="Z140" s="235"/>
      <c r="AA140" s="241"/>
      <c r="AT140" s="242" t="s">
        <v>172</v>
      </c>
      <c r="AU140" s="242" t="s">
        <v>102</v>
      </c>
      <c r="AV140" s="11" t="s">
        <v>153</v>
      </c>
      <c r="AW140" s="11" t="s">
        <v>38</v>
      </c>
      <c r="AX140" s="11" t="s">
        <v>86</v>
      </c>
      <c r="AY140" s="242" t="s">
        <v>148</v>
      </c>
    </row>
    <row r="141" s="1" customFormat="1" ht="16.5" customHeight="1">
      <c r="B141" s="46"/>
      <c r="C141" s="213" t="s">
        <v>180</v>
      </c>
      <c r="D141" s="213" t="s">
        <v>149</v>
      </c>
      <c r="E141" s="214" t="s">
        <v>181</v>
      </c>
      <c r="F141" s="215" t="s">
        <v>182</v>
      </c>
      <c r="G141" s="215"/>
      <c r="H141" s="215"/>
      <c r="I141" s="215"/>
      <c r="J141" s="216" t="s">
        <v>183</v>
      </c>
      <c r="K141" s="217">
        <v>20</v>
      </c>
      <c r="L141" s="218">
        <v>0</v>
      </c>
      <c r="M141" s="219"/>
      <c r="N141" s="220">
        <f>ROUND(L141*K141,2)</f>
        <v>0</v>
      </c>
      <c r="O141" s="220"/>
      <c r="P141" s="220"/>
      <c r="Q141" s="220"/>
      <c r="R141" s="48"/>
      <c r="T141" s="221" t="s">
        <v>22</v>
      </c>
      <c r="U141" s="56" t="s">
        <v>46</v>
      </c>
      <c r="V141" s="47"/>
      <c r="W141" s="222">
        <f>V141*K141</f>
        <v>0</v>
      </c>
      <c r="X141" s="222">
        <v>0.0072700000000000004</v>
      </c>
      <c r="Y141" s="222">
        <f>X141*K141</f>
        <v>0.1454</v>
      </c>
      <c r="Z141" s="222">
        <v>0</v>
      </c>
      <c r="AA141" s="223">
        <f>Z141*K141</f>
        <v>0</v>
      </c>
      <c r="AR141" s="22" t="s">
        <v>153</v>
      </c>
      <c r="AT141" s="22" t="s">
        <v>149</v>
      </c>
      <c r="AU141" s="22" t="s">
        <v>102</v>
      </c>
      <c r="AY141" s="22" t="s">
        <v>148</v>
      </c>
      <c r="BE141" s="137">
        <f>IF(U141="základní",N141,0)</f>
        <v>0</v>
      </c>
      <c r="BF141" s="137">
        <f>IF(U141="snížená",N141,0)</f>
        <v>0</v>
      </c>
      <c r="BG141" s="137">
        <f>IF(U141="zákl. přenesená",N141,0)</f>
        <v>0</v>
      </c>
      <c r="BH141" s="137">
        <f>IF(U141="sníž. přenesená",N141,0)</f>
        <v>0</v>
      </c>
      <c r="BI141" s="137">
        <f>IF(U141="nulová",N141,0)</f>
        <v>0</v>
      </c>
      <c r="BJ141" s="22" t="s">
        <v>86</v>
      </c>
      <c r="BK141" s="137">
        <f>ROUND(L141*K141,2)</f>
        <v>0</v>
      </c>
      <c r="BL141" s="22" t="s">
        <v>153</v>
      </c>
      <c r="BM141" s="22" t="s">
        <v>184</v>
      </c>
    </row>
    <row r="142" s="1" customFormat="1" ht="25.5" customHeight="1">
      <c r="B142" s="46"/>
      <c r="C142" s="213" t="s">
        <v>185</v>
      </c>
      <c r="D142" s="213" t="s">
        <v>149</v>
      </c>
      <c r="E142" s="214" t="s">
        <v>186</v>
      </c>
      <c r="F142" s="215" t="s">
        <v>187</v>
      </c>
      <c r="G142" s="215"/>
      <c r="H142" s="215"/>
      <c r="I142" s="215"/>
      <c r="J142" s="216" t="s">
        <v>188</v>
      </c>
      <c r="K142" s="217">
        <v>400</v>
      </c>
      <c r="L142" s="218">
        <v>0</v>
      </c>
      <c r="M142" s="219"/>
      <c r="N142" s="220">
        <f>ROUND(L142*K142,2)</f>
        <v>0</v>
      </c>
      <c r="O142" s="220"/>
      <c r="P142" s="220"/>
      <c r="Q142" s="220"/>
      <c r="R142" s="48"/>
      <c r="T142" s="221" t="s">
        <v>22</v>
      </c>
      <c r="U142" s="56" t="s">
        <v>46</v>
      </c>
      <c r="V142" s="47"/>
      <c r="W142" s="222">
        <f>V142*K142</f>
        <v>0</v>
      </c>
      <c r="X142" s="222">
        <v>0</v>
      </c>
      <c r="Y142" s="222">
        <f>X142*K142</f>
        <v>0</v>
      </c>
      <c r="Z142" s="222">
        <v>0</v>
      </c>
      <c r="AA142" s="223">
        <f>Z142*K142</f>
        <v>0</v>
      </c>
      <c r="AR142" s="22" t="s">
        <v>153</v>
      </c>
      <c r="AT142" s="22" t="s">
        <v>149</v>
      </c>
      <c r="AU142" s="22" t="s">
        <v>102</v>
      </c>
      <c r="AY142" s="22" t="s">
        <v>148</v>
      </c>
      <c r="BE142" s="137">
        <f>IF(U142="základní",N142,0)</f>
        <v>0</v>
      </c>
      <c r="BF142" s="137">
        <f>IF(U142="snížená",N142,0)</f>
        <v>0</v>
      </c>
      <c r="BG142" s="137">
        <f>IF(U142="zákl. přenesená",N142,0)</f>
        <v>0</v>
      </c>
      <c r="BH142" s="137">
        <f>IF(U142="sníž. přenesená",N142,0)</f>
        <v>0</v>
      </c>
      <c r="BI142" s="137">
        <f>IF(U142="nulová",N142,0)</f>
        <v>0</v>
      </c>
      <c r="BJ142" s="22" t="s">
        <v>86</v>
      </c>
      <c r="BK142" s="137">
        <f>ROUND(L142*K142,2)</f>
        <v>0</v>
      </c>
      <c r="BL142" s="22" t="s">
        <v>153</v>
      </c>
      <c r="BM142" s="22" t="s">
        <v>189</v>
      </c>
    </row>
    <row r="143" s="10" customFormat="1" ht="16.5" customHeight="1">
      <c r="B143" s="224"/>
      <c r="C143" s="225"/>
      <c r="D143" s="225"/>
      <c r="E143" s="226" t="s">
        <v>22</v>
      </c>
      <c r="F143" s="227" t="s">
        <v>190</v>
      </c>
      <c r="G143" s="228"/>
      <c r="H143" s="228"/>
      <c r="I143" s="228"/>
      <c r="J143" s="225"/>
      <c r="K143" s="229">
        <v>400</v>
      </c>
      <c r="L143" s="225"/>
      <c r="M143" s="225"/>
      <c r="N143" s="225"/>
      <c r="O143" s="225"/>
      <c r="P143" s="225"/>
      <c r="Q143" s="225"/>
      <c r="R143" s="230"/>
      <c r="T143" s="231"/>
      <c r="U143" s="225"/>
      <c r="V143" s="225"/>
      <c r="W143" s="225"/>
      <c r="X143" s="225"/>
      <c r="Y143" s="225"/>
      <c r="Z143" s="225"/>
      <c r="AA143" s="232"/>
      <c r="AT143" s="233" t="s">
        <v>172</v>
      </c>
      <c r="AU143" s="233" t="s">
        <v>102</v>
      </c>
      <c r="AV143" s="10" t="s">
        <v>102</v>
      </c>
      <c r="AW143" s="10" t="s">
        <v>38</v>
      </c>
      <c r="AX143" s="10" t="s">
        <v>86</v>
      </c>
      <c r="AY143" s="233" t="s">
        <v>148</v>
      </c>
    </row>
    <row r="144" s="1" customFormat="1" ht="25.5" customHeight="1">
      <c r="B144" s="46"/>
      <c r="C144" s="213" t="s">
        <v>191</v>
      </c>
      <c r="D144" s="213" t="s">
        <v>149</v>
      </c>
      <c r="E144" s="214" t="s">
        <v>192</v>
      </c>
      <c r="F144" s="215" t="s">
        <v>193</v>
      </c>
      <c r="G144" s="215"/>
      <c r="H144" s="215"/>
      <c r="I144" s="215"/>
      <c r="J144" s="216" t="s">
        <v>194</v>
      </c>
      <c r="K144" s="217">
        <v>50</v>
      </c>
      <c r="L144" s="218">
        <v>0</v>
      </c>
      <c r="M144" s="219"/>
      <c r="N144" s="220">
        <f>ROUND(L144*K144,2)</f>
        <v>0</v>
      </c>
      <c r="O144" s="220"/>
      <c r="P144" s="220"/>
      <c r="Q144" s="220"/>
      <c r="R144" s="48"/>
      <c r="T144" s="221" t="s">
        <v>22</v>
      </c>
      <c r="U144" s="56" t="s">
        <v>46</v>
      </c>
      <c r="V144" s="47"/>
      <c r="W144" s="222">
        <f>V144*K144</f>
        <v>0</v>
      </c>
      <c r="X144" s="222">
        <v>0</v>
      </c>
      <c r="Y144" s="222">
        <f>X144*K144</f>
        <v>0</v>
      </c>
      <c r="Z144" s="222">
        <v>0</v>
      </c>
      <c r="AA144" s="223">
        <f>Z144*K144</f>
        <v>0</v>
      </c>
      <c r="AR144" s="22" t="s">
        <v>153</v>
      </c>
      <c r="AT144" s="22" t="s">
        <v>149</v>
      </c>
      <c r="AU144" s="22" t="s">
        <v>102</v>
      </c>
      <c r="AY144" s="22" t="s">
        <v>148</v>
      </c>
      <c r="BE144" s="137">
        <f>IF(U144="základní",N144,0)</f>
        <v>0</v>
      </c>
      <c r="BF144" s="137">
        <f>IF(U144="snížená",N144,0)</f>
        <v>0</v>
      </c>
      <c r="BG144" s="137">
        <f>IF(U144="zákl. přenesená",N144,0)</f>
        <v>0</v>
      </c>
      <c r="BH144" s="137">
        <f>IF(U144="sníž. přenesená",N144,0)</f>
        <v>0</v>
      </c>
      <c r="BI144" s="137">
        <f>IF(U144="nulová",N144,0)</f>
        <v>0</v>
      </c>
      <c r="BJ144" s="22" t="s">
        <v>86</v>
      </c>
      <c r="BK144" s="137">
        <f>ROUND(L144*K144,2)</f>
        <v>0</v>
      </c>
      <c r="BL144" s="22" t="s">
        <v>153</v>
      </c>
      <c r="BM144" s="22" t="s">
        <v>195</v>
      </c>
    </row>
    <row r="145" s="1" customFormat="1" ht="38.25" customHeight="1">
      <c r="B145" s="46"/>
      <c r="C145" s="213" t="s">
        <v>196</v>
      </c>
      <c r="D145" s="213" t="s">
        <v>149</v>
      </c>
      <c r="E145" s="214" t="s">
        <v>197</v>
      </c>
      <c r="F145" s="215" t="s">
        <v>198</v>
      </c>
      <c r="G145" s="215"/>
      <c r="H145" s="215"/>
      <c r="I145" s="215"/>
      <c r="J145" s="216" t="s">
        <v>177</v>
      </c>
      <c r="K145" s="217">
        <v>23.039999999999999</v>
      </c>
      <c r="L145" s="218">
        <v>0</v>
      </c>
      <c r="M145" s="219"/>
      <c r="N145" s="220">
        <f>ROUND(L145*K145,2)</f>
        <v>0</v>
      </c>
      <c r="O145" s="220"/>
      <c r="P145" s="220"/>
      <c r="Q145" s="220"/>
      <c r="R145" s="48"/>
      <c r="T145" s="221" t="s">
        <v>22</v>
      </c>
      <c r="U145" s="56" t="s">
        <v>46</v>
      </c>
      <c r="V145" s="47"/>
      <c r="W145" s="222">
        <f>V145*K145</f>
        <v>0</v>
      </c>
      <c r="X145" s="222">
        <v>0</v>
      </c>
      <c r="Y145" s="222">
        <f>X145*K145</f>
        <v>0</v>
      </c>
      <c r="Z145" s="222">
        <v>0</v>
      </c>
      <c r="AA145" s="223">
        <f>Z145*K145</f>
        <v>0</v>
      </c>
      <c r="AR145" s="22" t="s">
        <v>153</v>
      </c>
      <c r="AT145" s="22" t="s">
        <v>149</v>
      </c>
      <c r="AU145" s="22" t="s">
        <v>102</v>
      </c>
      <c r="AY145" s="22" t="s">
        <v>148</v>
      </c>
      <c r="BE145" s="137">
        <f>IF(U145="základní",N145,0)</f>
        <v>0</v>
      </c>
      <c r="BF145" s="137">
        <f>IF(U145="snížená",N145,0)</f>
        <v>0</v>
      </c>
      <c r="BG145" s="137">
        <f>IF(U145="zákl. přenesená",N145,0)</f>
        <v>0</v>
      </c>
      <c r="BH145" s="137">
        <f>IF(U145="sníž. přenesená",N145,0)</f>
        <v>0</v>
      </c>
      <c r="BI145" s="137">
        <f>IF(U145="nulová",N145,0)</f>
        <v>0</v>
      </c>
      <c r="BJ145" s="22" t="s">
        <v>86</v>
      </c>
      <c r="BK145" s="137">
        <f>ROUND(L145*K145,2)</f>
        <v>0</v>
      </c>
      <c r="BL145" s="22" t="s">
        <v>153</v>
      </c>
      <c r="BM145" s="22" t="s">
        <v>199</v>
      </c>
    </row>
    <row r="146" s="10" customFormat="1" ht="16.5" customHeight="1">
      <c r="B146" s="224"/>
      <c r="C146" s="225"/>
      <c r="D146" s="225"/>
      <c r="E146" s="226" t="s">
        <v>22</v>
      </c>
      <c r="F146" s="227" t="s">
        <v>200</v>
      </c>
      <c r="G146" s="228"/>
      <c r="H146" s="228"/>
      <c r="I146" s="228"/>
      <c r="J146" s="225"/>
      <c r="K146" s="229">
        <v>23.039999999999999</v>
      </c>
      <c r="L146" s="225"/>
      <c r="M146" s="225"/>
      <c r="N146" s="225"/>
      <c r="O146" s="225"/>
      <c r="P146" s="225"/>
      <c r="Q146" s="225"/>
      <c r="R146" s="230"/>
      <c r="T146" s="231"/>
      <c r="U146" s="225"/>
      <c r="V146" s="225"/>
      <c r="W146" s="225"/>
      <c r="X146" s="225"/>
      <c r="Y146" s="225"/>
      <c r="Z146" s="225"/>
      <c r="AA146" s="232"/>
      <c r="AT146" s="233" t="s">
        <v>172</v>
      </c>
      <c r="AU146" s="233" t="s">
        <v>102</v>
      </c>
      <c r="AV146" s="10" t="s">
        <v>102</v>
      </c>
      <c r="AW146" s="10" t="s">
        <v>38</v>
      </c>
      <c r="AX146" s="10" t="s">
        <v>86</v>
      </c>
      <c r="AY146" s="233" t="s">
        <v>148</v>
      </c>
    </row>
    <row r="147" s="1" customFormat="1" ht="25.5" customHeight="1">
      <c r="B147" s="46"/>
      <c r="C147" s="213" t="s">
        <v>201</v>
      </c>
      <c r="D147" s="213" t="s">
        <v>149</v>
      </c>
      <c r="E147" s="214" t="s">
        <v>202</v>
      </c>
      <c r="F147" s="215" t="s">
        <v>203</v>
      </c>
      <c r="G147" s="215"/>
      <c r="H147" s="215"/>
      <c r="I147" s="215"/>
      <c r="J147" s="216" t="s">
        <v>177</v>
      </c>
      <c r="K147" s="217">
        <v>24</v>
      </c>
      <c r="L147" s="218">
        <v>0</v>
      </c>
      <c r="M147" s="219"/>
      <c r="N147" s="220">
        <f>ROUND(L147*K147,2)</f>
        <v>0</v>
      </c>
      <c r="O147" s="220"/>
      <c r="P147" s="220"/>
      <c r="Q147" s="220"/>
      <c r="R147" s="48"/>
      <c r="T147" s="221" t="s">
        <v>22</v>
      </c>
      <c r="U147" s="56" t="s">
        <v>46</v>
      </c>
      <c r="V147" s="47"/>
      <c r="W147" s="222">
        <f>V147*K147</f>
        <v>0</v>
      </c>
      <c r="X147" s="222">
        <v>0</v>
      </c>
      <c r="Y147" s="222">
        <f>X147*K147</f>
        <v>0</v>
      </c>
      <c r="Z147" s="222">
        <v>0</v>
      </c>
      <c r="AA147" s="223">
        <f>Z147*K147</f>
        <v>0</v>
      </c>
      <c r="AR147" s="22" t="s">
        <v>153</v>
      </c>
      <c r="AT147" s="22" t="s">
        <v>149</v>
      </c>
      <c r="AU147" s="22" t="s">
        <v>102</v>
      </c>
      <c r="AY147" s="22" t="s">
        <v>148</v>
      </c>
      <c r="BE147" s="137">
        <f>IF(U147="základní",N147,0)</f>
        <v>0</v>
      </c>
      <c r="BF147" s="137">
        <f>IF(U147="snížená",N147,0)</f>
        <v>0</v>
      </c>
      <c r="BG147" s="137">
        <f>IF(U147="zákl. přenesená",N147,0)</f>
        <v>0</v>
      </c>
      <c r="BH147" s="137">
        <f>IF(U147="sníž. přenesená",N147,0)</f>
        <v>0</v>
      </c>
      <c r="BI147" s="137">
        <f>IF(U147="nulová",N147,0)</f>
        <v>0</v>
      </c>
      <c r="BJ147" s="22" t="s">
        <v>86</v>
      </c>
      <c r="BK147" s="137">
        <f>ROUND(L147*K147,2)</f>
        <v>0</v>
      </c>
      <c r="BL147" s="22" t="s">
        <v>153</v>
      </c>
      <c r="BM147" s="22" t="s">
        <v>204</v>
      </c>
    </row>
    <row r="148" s="10" customFormat="1" ht="16.5" customHeight="1">
      <c r="B148" s="224"/>
      <c r="C148" s="225"/>
      <c r="D148" s="225"/>
      <c r="E148" s="226" t="s">
        <v>22</v>
      </c>
      <c r="F148" s="227" t="s">
        <v>205</v>
      </c>
      <c r="G148" s="228"/>
      <c r="H148" s="228"/>
      <c r="I148" s="228"/>
      <c r="J148" s="225"/>
      <c r="K148" s="229">
        <v>24</v>
      </c>
      <c r="L148" s="225"/>
      <c r="M148" s="225"/>
      <c r="N148" s="225"/>
      <c r="O148" s="225"/>
      <c r="P148" s="225"/>
      <c r="Q148" s="225"/>
      <c r="R148" s="230"/>
      <c r="T148" s="231"/>
      <c r="U148" s="225"/>
      <c r="V148" s="225"/>
      <c r="W148" s="225"/>
      <c r="X148" s="225"/>
      <c r="Y148" s="225"/>
      <c r="Z148" s="225"/>
      <c r="AA148" s="232"/>
      <c r="AT148" s="233" t="s">
        <v>172</v>
      </c>
      <c r="AU148" s="233" t="s">
        <v>102</v>
      </c>
      <c r="AV148" s="10" t="s">
        <v>102</v>
      </c>
      <c r="AW148" s="10" t="s">
        <v>38</v>
      </c>
      <c r="AX148" s="10" t="s">
        <v>86</v>
      </c>
      <c r="AY148" s="233" t="s">
        <v>148</v>
      </c>
    </row>
    <row r="149" s="1" customFormat="1" ht="38.25" customHeight="1">
      <c r="B149" s="46"/>
      <c r="C149" s="213" t="s">
        <v>206</v>
      </c>
      <c r="D149" s="213" t="s">
        <v>149</v>
      </c>
      <c r="E149" s="214" t="s">
        <v>207</v>
      </c>
      <c r="F149" s="215" t="s">
        <v>208</v>
      </c>
      <c r="G149" s="215"/>
      <c r="H149" s="215"/>
      <c r="I149" s="215"/>
      <c r="J149" s="216" t="s">
        <v>177</v>
      </c>
      <c r="K149" s="217">
        <v>60</v>
      </c>
      <c r="L149" s="218">
        <v>0</v>
      </c>
      <c r="M149" s="219"/>
      <c r="N149" s="220">
        <f>ROUND(L149*K149,2)</f>
        <v>0</v>
      </c>
      <c r="O149" s="220"/>
      <c r="P149" s="220"/>
      <c r="Q149" s="220"/>
      <c r="R149" s="48"/>
      <c r="T149" s="221" t="s">
        <v>22</v>
      </c>
      <c r="U149" s="56" t="s">
        <v>46</v>
      </c>
      <c r="V149" s="47"/>
      <c r="W149" s="222">
        <f>V149*K149</f>
        <v>0</v>
      </c>
      <c r="X149" s="222">
        <v>0</v>
      </c>
      <c r="Y149" s="222">
        <f>X149*K149</f>
        <v>0</v>
      </c>
      <c r="Z149" s="222">
        <v>0</v>
      </c>
      <c r="AA149" s="223">
        <f>Z149*K149</f>
        <v>0</v>
      </c>
      <c r="AR149" s="22" t="s">
        <v>153</v>
      </c>
      <c r="AT149" s="22" t="s">
        <v>149</v>
      </c>
      <c r="AU149" s="22" t="s">
        <v>102</v>
      </c>
      <c r="AY149" s="22" t="s">
        <v>148</v>
      </c>
      <c r="BE149" s="137">
        <f>IF(U149="základní",N149,0)</f>
        <v>0</v>
      </c>
      <c r="BF149" s="137">
        <f>IF(U149="snížená",N149,0)</f>
        <v>0</v>
      </c>
      <c r="BG149" s="137">
        <f>IF(U149="zákl. přenesená",N149,0)</f>
        <v>0</v>
      </c>
      <c r="BH149" s="137">
        <f>IF(U149="sníž. přenesená",N149,0)</f>
        <v>0</v>
      </c>
      <c r="BI149" s="137">
        <f>IF(U149="nulová",N149,0)</f>
        <v>0</v>
      </c>
      <c r="BJ149" s="22" t="s">
        <v>86</v>
      </c>
      <c r="BK149" s="137">
        <f>ROUND(L149*K149,2)</f>
        <v>0</v>
      </c>
      <c r="BL149" s="22" t="s">
        <v>153</v>
      </c>
      <c r="BM149" s="22" t="s">
        <v>209</v>
      </c>
    </row>
    <row r="150" s="1" customFormat="1" ht="16.5" customHeight="1">
      <c r="B150" s="46"/>
      <c r="C150" s="47"/>
      <c r="D150" s="47"/>
      <c r="E150" s="47"/>
      <c r="F150" s="243" t="s">
        <v>210</v>
      </c>
      <c r="G150" s="67"/>
      <c r="H150" s="67"/>
      <c r="I150" s="67"/>
      <c r="J150" s="47"/>
      <c r="K150" s="47"/>
      <c r="L150" s="47"/>
      <c r="M150" s="47"/>
      <c r="N150" s="47"/>
      <c r="O150" s="47"/>
      <c r="P150" s="47"/>
      <c r="Q150" s="47"/>
      <c r="R150" s="48"/>
      <c r="T150" s="183"/>
      <c r="U150" s="47"/>
      <c r="V150" s="47"/>
      <c r="W150" s="47"/>
      <c r="X150" s="47"/>
      <c r="Y150" s="47"/>
      <c r="Z150" s="47"/>
      <c r="AA150" s="100"/>
      <c r="AT150" s="22" t="s">
        <v>211</v>
      </c>
      <c r="AU150" s="22" t="s">
        <v>102</v>
      </c>
    </row>
    <row r="151" s="10" customFormat="1" ht="16.5" customHeight="1">
      <c r="B151" s="224"/>
      <c r="C151" s="225"/>
      <c r="D151" s="225"/>
      <c r="E151" s="226" t="s">
        <v>22</v>
      </c>
      <c r="F151" s="244" t="s">
        <v>22</v>
      </c>
      <c r="G151" s="225"/>
      <c r="H151" s="225"/>
      <c r="I151" s="225"/>
      <c r="J151" s="225"/>
      <c r="K151" s="229">
        <v>0</v>
      </c>
      <c r="L151" s="225"/>
      <c r="M151" s="225"/>
      <c r="N151" s="225"/>
      <c r="O151" s="225"/>
      <c r="P151" s="225"/>
      <c r="Q151" s="225"/>
      <c r="R151" s="230"/>
      <c r="T151" s="231"/>
      <c r="U151" s="225"/>
      <c r="V151" s="225"/>
      <c r="W151" s="225"/>
      <c r="X151" s="225"/>
      <c r="Y151" s="225"/>
      <c r="Z151" s="225"/>
      <c r="AA151" s="232"/>
      <c r="AT151" s="233" t="s">
        <v>172</v>
      </c>
      <c r="AU151" s="233" t="s">
        <v>102</v>
      </c>
      <c r="AV151" s="10" t="s">
        <v>102</v>
      </c>
      <c r="AW151" s="10" t="s">
        <v>38</v>
      </c>
      <c r="AX151" s="10" t="s">
        <v>81</v>
      </c>
      <c r="AY151" s="233" t="s">
        <v>148</v>
      </c>
    </row>
    <row r="152" s="10" customFormat="1" ht="16.5" customHeight="1">
      <c r="B152" s="224"/>
      <c r="C152" s="225"/>
      <c r="D152" s="225"/>
      <c r="E152" s="226" t="s">
        <v>22</v>
      </c>
      <c r="F152" s="244" t="s">
        <v>212</v>
      </c>
      <c r="G152" s="225"/>
      <c r="H152" s="225"/>
      <c r="I152" s="225"/>
      <c r="J152" s="225"/>
      <c r="K152" s="229">
        <v>60</v>
      </c>
      <c r="L152" s="225"/>
      <c r="M152" s="225"/>
      <c r="N152" s="225"/>
      <c r="O152" s="225"/>
      <c r="P152" s="225"/>
      <c r="Q152" s="225"/>
      <c r="R152" s="230"/>
      <c r="T152" s="231"/>
      <c r="U152" s="225"/>
      <c r="V152" s="225"/>
      <c r="W152" s="225"/>
      <c r="X152" s="225"/>
      <c r="Y152" s="225"/>
      <c r="Z152" s="225"/>
      <c r="AA152" s="232"/>
      <c r="AT152" s="233" t="s">
        <v>172</v>
      </c>
      <c r="AU152" s="233" t="s">
        <v>102</v>
      </c>
      <c r="AV152" s="10" t="s">
        <v>102</v>
      </c>
      <c r="AW152" s="10" t="s">
        <v>38</v>
      </c>
      <c r="AX152" s="10" t="s">
        <v>86</v>
      </c>
      <c r="AY152" s="233" t="s">
        <v>148</v>
      </c>
    </row>
    <row r="153" s="1" customFormat="1" ht="16.5" customHeight="1">
      <c r="B153" s="46"/>
      <c r="C153" s="213" t="s">
        <v>213</v>
      </c>
      <c r="D153" s="213" t="s">
        <v>149</v>
      </c>
      <c r="E153" s="214" t="s">
        <v>214</v>
      </c>
      <c r="F153" s="215" t="s">
        <v>215</v>
      </c>
      <c r="G153" s="215"/>
      <c r="H153" s="215"/>
      <c r="I153" s="215"/>
      <c r="J153" s="216" t="s">
        <v>183</v>
      </c>
      <c r="K153" s="217">
        <v>200</v>
      </c>
      <c r="L153" s="218">
        <v>0</v>
      </c>
      <c r="M153" s="219"/>
      <c r="N153" s="220">
        <f>ROUND(L153*K153,2)</f>
        <v>0</v>
      </c>
      <c r="O153" s="220"/>
      <c r="P153" s="220"/>
      <c r="Q153" s="220"/>
      <c r="R153" s="48"/>
      <c r="T153" s="221" t="s">
        <v>22</v>
      </c>
      <c r="U153" s="56" t="s">
        <v>46</v>
      </c>
      <c r="V153" s="47"/>
      <c r="W153" s="222">
        <f>V153*K153</f>
        <v>0</v>
      </c>
      <c r="X153" s="222">
        <v>0.00133</v>
      </c>
      <c r="Y153" s="222">
        <f>X153*K153</f>
        <v>0.26600000000000001</v>
      </c>
      <c r="Z153" s="222">
        <v>0</v>
      </c>
      <c r="AA153" s="223">
        <f>Z153*K153</f>
        <v>0</v>
      </c>
      <c r="AR153" s="22" t="s">
        <v>153</v>
      </c>
      <c r="AT153" s="22" t="s">
        <v>149</v>
      </c>
      <c r="AU153" s="22" t="s">
        <v>102</v>
      </c>
      <c r="AY153" s="22" t="s">
        <v>148</v>
      </c>
      <c r="BE153" s="137">
        <f>IF(U153="základní",N153,0)</f>
        <v>0</v>
      </c>
      <c r="BF153" s="137">
        <f>IF(U153="snížená",N153,0)</f>
        <v>0</v>
      </c>
      <c r="BG153" s="137">
        <f>IF(U153="zákl. přenesená",N153,0)</f>
        <v>0</v>
      </c>
      <c r="BH153" s="137">
        <f>IF(U153="sníž. přenesená",N153,0)</f>
        <v>0</v>
      </c>
      <c r="BI153" s="137">
        <f>IF(U153="nulová",N153,0)</f>
        <v>0</v>
      </c>
      <c r="BJ153" s="22" t="s">
        <v>86</v>
      </c>
      <c r="BK153" s="137">
        <f>ROUND(L153*K153,2)</f>
        <v>0</v>
      </c>
      <c r="BL153" s="22" t="s">
        <v>153</v>
      </c>
      <c r="BM153" s="22" t="s">
        <v>216</v>
      </c>
    </row>
    <row r="154" s="10" customFormat="1" ht="16.5" customHeight="1">
      <c r="B154" s="224"/>
      <c r="C154" s="225"/>
      <c r="D154" s="225"/>
      <c r="E154" s="226" t="s">
        <v>22</v>
      </c>
      <c r="F154" s="227" t="s">
        <v>217</v>
      </c>
      <c r="G154" s="228"/>
      <c r="H154" s="228"/>
      <c r="I154" s="228"/>
      <c r="J154" s="225"/>
      <c r="K154" s="229">
        <v>200</v>
      </c>
      <c r="L154" s="225"/>
      <c r="M154" s="225"/>
      <c r="N154" s="225"/>
      <c r="O154" s="225"/>
      <c r="P154" s="225"/>
      <c r="Q154" s="225"/>
      <c r="R154" s="230"/>
      <c r="T154" s="231"/>
      <c r="U154" s="225"/>
      <c r="V154" s="225"/>
      <c r="W154" s="225"/>
      <c r="X154" s="225"/>
      <c r="Y154" s="225"/>
      <c r="Z154" s="225"/>
      <c r="AA154" s="232"/>
      <c r="AT154" s="233" t="s">
        <v>172</v>
      </c>
      <c r="AU154" s="233" t="s">
        <v>102</v>
      </c>
      <c r="AV154" s="10" t="s">
        <v>102</v>
      </c>
      <c r="AW154" s="10" t="s">
        <v>38</v>
      </c>
      <c r="AX154" s="10" t="s">
        <v>81</v>
      </c>
      <c r="AY154" s="233" t="s">
        <v>148</v>
      </c>
    </row>
    <row r="155" s="11" customFormat="1" ht="16.5" customHeight="1">
      <c r="B155" s="234"/>
      <c r="C155" s="235"/>
      <c r="D155" s="235"/>
      <c r="E155" s="236" t="s">
        <v>22</v>
      </c>
      <c r="F155" s="237" t="s">
        <v>173</v>
      </c>
      <c r="G155" s="235"/>
      <c r="H155" s="235"/>
      <c r="I155" s="235"/>
      <c r="J155" s="235"/>
      <c r="K155" s="238">
        <v>200</v>
      </c>
      <c r="L155" s="235"/>
      <c r="M155" s="235"/>
      <c r="N155" s="235"/>
      <c r="O155" s="235"/>
      <c r="P155" s="235"/>
      <c r="Q155" s="235"/>
      <c r="R155" s="239"/>
      <c r="T155" s="240"/>
      <c r="U155" s="235"/>
      <c r="V155" s="235"/>
      <c r="W155" s="235"/>
      <c r="X155" s="235"/>
      <c r="Y155" s="235"/>
      <c r="Z155" s="235"/>
      <c r="AA155" s="241"/>
      <c r="AT155" s="242" t="s">
        <v>172</v>
      </c>
      <c r="AU155" s="242" t="s">
        <v>102</v>
      </c>
      <c r="AV155" s="11" t="s">
        <v>153</v>
      </c>
      <c r="AW155" s="11" t="s">
        <v>38</v>
      </c>
      <c r="AX155" s="11" t="s">
        <v>86</v>
      </c>
      <c r="AY155" s="242" t="s">
        <v>148</v>
      </c>
    </row>
    <row r="156" s="1" customFormat="1" ht="16.5" customHeight="1">
      <c r="B156" s="46"/>
      <c r="C156" s="245" t="s">
        <v>218</v>
      </c>
      <c r="D156" s="245" t="s">
        <v>219</v>
      </c>
      <c r="E156" s="246" t="s">
        <v>220</v>
      </c>
      <c r="F156" s="247" t="s">
        <v>221</v>
      </c>
      <c r="G156" s="247"/>
      <c r="H156" s="247"/>
      <c r="I156" s="247"/>
      <c r="J156" s="248" t="s">
        <v>222</v>
      </c>
      <c r="K156" s="249">
        <v>1.6200000000000001</v>
      </c>
      <c r="L156" s="250">
        <v>0</v>
      </c>
      <c r="M156" s="251"/>
      <c r="N156" s="252">
        <f>ROUND(L156*K156,2)</f>
        <v>0</v>
      </c>
      <c r="O156" s="220"/>
      <c r="P156" s="220"/>
      <c r="Q156" s="220"/>
      <c r="R156" s="48"/>
      <c r="T156" s="221" t="s">
        <v>22</v>
      </c>
      <c r="U156" s="56" t="s">
        <v>46</v>
      </c>
      <c r="V156" s="47"/>
      <c r="W156" s="222">
        <f>V156*K156</f>
        <v>0</v>
      </c>
      <c r="X156" s="222">
        <v>1</v>
      </c>
      <c r="Y156" s="222">
        <f>X156*K156</f>
        <v>1.6200000000000001</v>
      </c>
      <c r="Z156" s="222">
        <v>0</v>
      </c>
      <c r="AA156" s="223">
        <f>Z156*K156</f>
        <v>0</v>
      </c>
      <c r="AR156" s="22" t="s">
        <v>185</v>
      </c>
      <c r="AT156" s="22" t="s">
        <v>219</v>
      </c>
      <c r="AU156" s="22" t="s">
        <v>102</v>
      </c>
      <c r="AY156" s="22" t="s">
        <v>148</v>
      </c>
      <c r="BE156" s="137">
        <f>IF(U156="základní",N156,0)</f>
        <v>0</v>
      </c>
      <c r="BF156" s="137">
        <f>IF(U156="snížená",N156,0)</f>
        <v>0</v>
      </c>
      <c r="BG156" s="137">
        <f>IF(U156="zákl. přenesená",N156,0)</f>
        <v>0</v>
      </c>
      <c r="BH156" s="137">
        <f>IF(U156="sníž. přenesená",N156,0)</f>
        <v>0</v>
      </c>
      <c r="BI156" s="137">
        <f>IF(U156="nulová",N156,0)</f>
        <v>0</v>
      </c>
      <c r="BJ156" s="22" t="s">
        <v>86</v>
      </c>
      <c r="BK156" s="137">
        <f>ROUND(L156*K156,2)</f>
        <v>0</v>
      </c>
      <c r="BL156" s="22" t="s">
        <v>153</v>
      </c>
      <c r="BM156" s="22" t="s">
        <v>223</v>
      </c>
    </row>
    <row r="157" s="1" customFormat="1" ht="16.5" customHeight="1">
      <c r="B157" s="46"/>
      <c r="C157" s="47"/>
      <c r="D157" s="47"/>
      <c r="E157" s="47"/>
      <c r="F157" s="243" t="s">
        <v>224</v>
      </c>
      <c r="G157" s="67"/>
      <c r="H157" s="67"/>
      <c r="I157" s="67"/>
      <c r="J157" s="47"/>
      <c r="K157" s="47"/>
      <c r="L157" s="47"/>
      <c r="M157" s="47"/>
      <c r="N157" s="47"/>
      <c r="O157" s="47"/>
      <c r="P157" s="47"/>
      <c r="Q157" s="47"/>
      <c r="R157" s="48"/>
      <c r="T157" s="183"/>
      <c r="U157" s="47"/>
      <c r="V157" s="47"/>
      <c r="W157" s="47"/>
      <c r="X157" s="47"/>
      <c r="Y157" s="47"/>
      <c r="Z157" s="47"/>
      <c r="AA157" s="100"/>
      <c r="AT157" s="22" t="s">
        <v>211</v>
      </c>
      <c r="AU157" s="22" t="s">
        <v>102</v>
      </c>
    </row>
    <row r="158" s="10" customFormat="1" ht="16.5" customHeight="1">
      <c r="B158" s="224"/>
      <c r="C158" s="225"/>
      <c r="D158" s="225"/>
      <c r="E158" s="226" t="s">
        <v>22</v>
      </c>
      <c r="F158" s="244" t="s">
        <v>225</v>
      </c>
      <c r="G158" s="225"/>
      <c r="H158" s="225"/>
      <c r="I158" s="225"/>
      <c r="J158" s="225"/>
      <c r="K158" s="229">
        <v>1.6200000000000001</v>
      </c>
      <c r="L158" s="225"/>
      <c r="M158" s="225"/>
      <c r="N158" s="225"/>
      <c r="O158" s="225"/>
      <c r="P158" s="225"/>
      <c r="Q158" s="225"/>
      <c r="R158" s="230"/>
      <c r="T158" s="231"/>
      <c r="U158" s="225"/>
      <c r="V158" s="225"/>
      <c r="W158" s="225"/>
      <c r="X158" s="225"/>
      <c r="Y158" s="225"/>
      <c r="Z158" s="225"/>
      <c r="AA158" s="232"/>
      <c r="AT158" s="233" t="s">
        <v>172</v>
      </c>
      <c r="AU158" s="233" t="s">
        <v>102</v>
      </c>
      <c r="AV158" s="10" t="s">
        <v>102</v>
      </c>
      <c r="AW158" s="10" t="s">
        <v>38</v>
      </c>
      <c r="AX158" s="10" t="s">
        <v>86</v>
      </c>
      <c r="AY158" s="233" t="s">
        <v>148</v>
      </c>
    </row>
    <row r="159" s="1" customFormat="1" ht="16.5" customHeight="1">
      <c r="B159" s="46"/>
      <c r="C159" s="213" t="s">
        <v>11</v>
      </c>
      <c r="D159" s="213" t="s">
        <v>149</v>
      </c>
      <c r="E159" s="214" t="s">
        <v>226</v>
      </c>
      <c r="F159" s="215" t="s">
        <v>227</v>
      </c>
      <c r="G159" s="215"/>
      <c r="H159" s="215"/>
      <c r="I159" s="215"/>
      <c r="J159" s="216" t="s">
        <v>183</v>
      </c>
      <c r="K159" s="217">
        <v>200</v>
      </c>
      <c r="L159" s="218">
        <v>0</v>
      </c>
      <c r="M159" s="219"/>
      <c r="N159" s="220">
        <f>ROUND(L159*K159,2)</f>
        <v>0</v>
      </c>
      <c r="O159" s="220"/>
      <c r="P159" s="220"/>
      <c r="Q159" s="220"/>
      <c r="R159" s="48"/>
      <c r="T159" s="221" t="s">
        <v>22</v>
      </c>
      <c r="U159" s="56" t="s">
        <v>46</v>
      </c>
      <c r="V159" s="47"/>
      <c r="W159" s="222">
        <f>V159*K159</f>
        <v>0</v>
      </c>
      <c r="X159" s="222">
        <v>0</v>
      </c>
      <c r="Y159" s="222">
        <f>X159*K159</f>
        <v>0</v>
      </c>
      <c r="Z159" s="222">
        <v>0</v>
      </c>
      <c r="AA159" s="223">
        <f>Z159*K159</f>
        <v>0</v>
      </c>
      <c r="AR159" s="22" t="s">
        <v>153</v>
      </c>
      <c r="AT159" s="22" t="s">
        <v>149</v>
      </c>
      <c r="AU159" s="22" t="s">
        <v>102</v>
      </c>
      <c r="AY159" s="22" t="s">
        <v>148</v>
      </c>
      <c r="BE159" s="137">
        <f>IF(U159="základní",N159,0)</f>
        <v>0</v>
      </c>
      <c r="BF159" s="137">
        <f>IF(U159="snížená",N159,0)</f>
        <v>0</v>
      </c>
      <c r="BG159" s="137">
        <f>IF(U159="zákl. přenesená",N159,0)</f>
        <v>0</v>
      </c>
      <c r="BH159" s="137">
        <f>IF(U159="sníž. přenesená",N159,0)</f>
        <v>0</v>
      </c>
      <c r="BI159" s="137">
        <f>IF(U159="nulová",N159,0)</f>
        <v>0</v>
      </c>
      <c r="BJ159" s="22" t="s">
        <v>86</v>
      </c>
      <c r="BK159" s="137">
        <f>ROUND(L159*K159,2)</f>
        <v>0</v>
      </c>
      <c r="BL159" s="22" t="s">
        <v>153</v>
      </c>
      <c r="BM159" s="22" t="s">
        <v>228</v>
      </c>
    </row>
    <row r="160" s="10" customFormat="1" ht="16.5" customHeight="1">
      <c r="B160" s="224"/>
      <c r="C160" s="225"/>
      <c r="D160" s="225"/>
      <c r="E160" s="226" t="s">
        <v>22</v>
      </c>
      <c r="F160" s="227" t="s">
        <v>229</v>
      </c>
      <c r="G160" s="228"/>
      <c r="H160" s="228"/>
      <c r="I160" s="228"/>
      <c r="J160" s="225"/>
      <c r="K160" s="229">
        <v>200</v>
      </c>
      <c r="L160" s="225"/>
      <c r="M160" s="225"/>
      <c r="N160" s="225"/>
      <c r="O160" s="225"/>
      <c r="P160" s="225"/>
      <c r="Q160" s="225"/>
      <c r="R160" s="230"/>
      <c r="T160" s="231"/>
      <c r="U160" s="225"/>
      <c r="V160" s="225"/>
      <c r="W160" s="225"/>
      <c r="X160" s="225"/>
      <c r="Y160" s="225"/>
      <c r="Z160" s="225"/>
      <c r="AA160" s="232"/>
      <c r="AT160" s="233" t="s">
        <v>172</v>
      </c>
      <c r="AU160" s="233" t="s">
        <v>102</v>
      </c>
      <c r="AV160" s="10" t="s">
        <v>102</v>
      </c>
      <c r="AW160" s="10" t="s">
        <v>38</v>
      </c>
      <c r="AX160" s="10" t="s">
        <v>81</v>
      </c>
      <c r="AY160" s="233" t="s">
        <v>148</v>
      </c>
    </row>
    <row r="161" s="11" customFormat="1" ht="16.5" customHeight="1">
      <c r="B161" s="234"/>
      <c r="C161" s="235"/>
      <c r="D161" s="235"/>
      <c r="E161" s="236" t="s">
        <v>22</v>
      </c>
      <c r="F161" s="237" t="s">
        <v>173</v>
      </c>
      <c r="G161" s="235"/>
      <c r="H161" s="235"/>
      <c r="I161" s="235"/>
      <c r="J161" s="235"/>
      <c r="K161" s="238">
        <v>200</v>
      </c>
      <c r="L161" s="235"/>
      <c r="M161" s="235"/>
      <c r="N161" s="235"/>
      <c r="O161" s="235"/>
      <c r="P161" s="235"/>
      <c r="Q161" s="235"/>
      <c r="R161" s="239"/>
      <c r="T161" s="240"/>
      <c r="U161" s="235"/>
      <c r="V161" s="235"/>
      <c r="W161" s="235"/>
      <c r="X161" s="235"/>
      <c r="Y161" s="235"/>
      <c r="Z161" s="235"/>
      <c r="AA161" s="241"/>
      <c r="AT161" s="242" t="s">
        <v>172</v>
      </c>
      <c r="AU161" s="242" t="s">
        <v>102</v>
      </c>
      <c r="AV161" s="11" t="s">
        <v>153</v>
      </c>
      <c r="AW161" s="11" t="s">
        <v>38</v>
      </c>
      <c r="AX161" s="11" t="s">
        <v>86</v>
      </c>
      <c r="AY161" s="242" t="s">
        <v>148</v>
      </c>
    </row>
    <row r="162" s="1" customFormat="1" ht="38.25" customHeight="1">
      <c r="B162" s="46"/>
      <c r="C162" s="213" t="s">
        <v>230</v>
      </c>
      <c r="D162" s="213" t="s">
        <v>149</v>
      </c>
      <c r="E162" s="214" t="s">
        <v>231</v>
      </c>
      <c r="F162" s="215" t="s">
        <v>232</v>
      </c>
      <c r="G162" s="215"/>
      <c r="H162" s="215"/>
      <c r="I162" s="215"/>
      <c r="J162" s="216" t="s">
        <v>157</v>
      </c>
      <c r="K162" s="217">
        <v>158.08000000000001</v>
      </c>
      <c r="L162" s="218">
        <v>0</v>
      </c>
      <c r="M162" s="219"/>
      <c r="N162" s="220">
        <f>ROUND(L162*K162,2)</f>
        <v>0</v>
      </c>
      <c r="O162" s="220"/>
      <c r="P162" s="220"/>
      <c r="Q162" s="220"/>
      <c r="R162" s="48"/>
      <c r="T162" s="221" t="s">
        <v>22</v>
      </c>
      <c r="U162" s="56" t="s">
        <v>46</v>
      </c>
      <c r="V162" s="47"/>
      <c r="W162" s="222">
        <f>V162*K162</f>
        <v>0</v>
      </c>
      <c r="X162" s="222">
        <v>0.0264</v>
      </c>
      <c r="Y162" s="222">
        <f>X162*K162</f>
        <v>4.1733120000000001</v>
      </c>
      <c r="Z162" s="222">
        <v>0</v>
      </c>
      <c r="AA162" s="223">
        <f>Z162*K162</f>
        <v>0</v>
      </c>
      <c r="AR162" s="22" t="s">
        <v>153</v>
      </c>
      <c r="AT162" s="22" t="s">
        <v>149</v>
      </c>
      <c r="AU162" s="22" t="s">
        <v>102</v>
      </c>
      <c r="AY162" s="22" t="s">
        <v>148</v>
      </c>
      <c r="BE162" s="137">
        <f>IF(U162="základní",N162,0)</f>
        <v>0</v>
      </c>
      <c r="BF162" s="137">
        <f>IF(U162="snížená",N162,0)</f>
        <v>0</v>
      </c>
      <c r="BG162" s="137">
        <f>IF(U162="zákl. přenesená",N162,0)</f>
        <v>0</v>
      </c>
      <c r="BH162" s="137">
        <f>IF(U162="sníž. přenesená",N162,0)</f>
        <v>0</v>
      </c>
      <c r="BI162" s="137">
        <f>IF(U162="nulová",N162,0)</f>
        <v>0</v>
      </c>
      <c r="BJ162" s="22" t="s">
        <v>86</v>
      </c>
      <c r="BK162" s="137">
        <f>ROUND(L162*K162,2)</f>
        <v>0</v>
      </c>
      <c r="BL162" s="22" t="s">
        <v>153</v>
      </c>
      <c r="BM162" s="22" t="s">
        <v>233</v>
      </c>
    </row>
    <row r="163" s="10" customFormat="1" ht="16.5" customHeight="1">
      <c r="B163" s="224"/>
      <c r="C163" s="225"/>
      <c r="D163" s="225"/>
      <c r="E163" s="226" t="s">
        <v>22</v>
      </c>
      <c r="F163" s="227" t="s">
        <v>234</v>
      </c>
      <c r="G163" s="228"/>
      <c r="H163" s="228"/>
      <c r="I163" s="228"/>
      <c r="J163" s="225"/>
      <c r="K163" s="229">
        <v>158.08000000000001</v>
      </c>
      <c r="L163" s="225"/>
      <c r="M163" s="225"/>
      <c r="N163" s="225"/>
      <c r="O163" s="225"/>
      <c r="P163" s="225"/>
      <c r="Q163" s="225"/>
      <c r="R163" s="230"/>
      <c r="T163" s="231"/>
      <c r="U163" s="225"/>
      <c r="V163" s="225"/>
      <c r="W163" s="225"/>
      <c r="X163" s="225"/>
      <c r="Y163" s="225"/>
      <c r="Z163" s="225"/>
      <c r="AA163" s="232"/>
      <c r="AT163" s="233" t="s">
        <v>172</v>
      </c>
      <c r="AU163" s="233" t="s">
        <v>102</v>
      </c>
      <c r="AV163" s="10" t="s">
        <v>102</v>
      </c>
      <c r="AW163" s="10" t="s">
        <v>38</v>
      </c>
      <c r="AX163" s="10" t="s">
        <v>81</v>
      </c>
      <c r="AY163" s="233" t="s">
        <v>148</v>
      </c>
    </row>
    <row r="164" s="11" customFormat="1" ht="16.5" customHeight="1">
      <c r="B164" s="234"/>
      <c r="C164" s="235"/>
      <c r="D164" s="235"/>
      <c r="E164" s="236" t="s">
        <v>22</v>
      </c>
      <c r="F164" s="237" t="s">
        <v>173</v>
      </c>
      <c r="G164" s="235"/>
      <c r="H164" s="235"/>
      <c r="I164" s="235"/>
      <c r="J164" s="235"/>
      <c r="K164" s="238">
        <v>158.08000000000001</v>
      </c>
      <c r="L164" s="235"/>
      <c r="M164" s="235"/>
      <c r="N164" s="235"/>
      <c r="O164" s="235"/>
      <c r="P164" s="235"/>
      <c r="Q164" s="235"/>
      <c r="R164" s="239"/>
      <c r="T164" s="240"/>
      <c r="U164" s="235"/>
      <c r="V164" s="235"/>
      <c r="W164" s="235"/>
      <c r="X164" s="235"/>
      <c r="Y164" s="235"/>
      <c r="Z164" s="235"/>
      <c r="AA164" s="241"/>
      <c r="AT164" s="242" t="s">
        <v>172</v>
      </c>
      <c r="AU164" s="242" t="s">
        <v>102</v>
      </c>
      <c r="AV164" s="11" t="s">
        <v>153</v>
      </c>
      <c r="AW164" s="11" t="s">
        <v>38</v>
      </c>
      <c r="AX164" s="11" t="s">
        <v>86</v>
      </c>
      <c r="AY164" s="242" t="s">
        <v>148</v>
      </c>
    </row>
    <row r="165" s="1" customFormat="1" ht="25.5" customHeight="1">
      <c r="B165" s="46"/>
      <c r="C165" s="213" t="s">
        <v>235</v>
      </c>
      <c r="D165" s="213" t="s">
        <v>149</v>
      </c>
      <c r="E165" s="214" t="s">
        <v>236</v>
      </c>
      <c r="F165" s="215" t="s">
        <v>237</v>
      </c>
      <c r="G165" s="215"/>
      <c r="H165" s="215"/>
      <c r="I165" s="215"/>
      <c r="J165" s="216" t="s">
        <v>177</v>
      </c>
      <c r="K165" s="217">
        <v>202</v>
      </c>
      <c r="L165" s="218">
        <v>0</v>
      </c>
      <c r="M165" s="219"/>
      <c r="N165" s="220">
        <f>ROUND(L165*K165,2)</f>
        <v>0</v>
      </c>
      <c r="O165" s="220"/>
      <c r="P165" s="220"/>
      <c r="Q165" s="220"/>
      <c r="R165" s="48"/>
      <c r="T165" s="221" t="s">
        <v>22</v>
      </c>
      <c r="U165" s="56" t="s">
        <v>46</v>
      </c>
      <c r="V165" s="47"/>
      <c r="W165" s="222">
        <f>V165*K165</f>
        <v>0</v>
      </c>
      <c r="X165" s="222">
        <v>0</v>
      </c>
      <c r="Y165" s="222">
        <f>X165*K165</f>
        <v>0</v>
      </c>
      <c r="Z165" s="222">
        <v>0</v>
      </c>
      <c r="AA165" s="223">
        <f>Z165*K165</f>
        <v>0</v>
      </c>
      <c r="AR165" s="22" t="s">
        <v>153</v>
      </c>
      <c r="AT165" s="22" t="s">
        <v>149</v>
      </c>
      <c r="AU165" s="22" t="s">
        <v>102</v>
      </c>
      <c r="AY165" s="22" t="s">
        <v>148</v>
      </c>
      <c r="BE165" s="137">
        <f>IF(U165="základní",N165,0)</f>
        <v>0</v>
      </c>
      <c r="BF165" s="137">
        <f>IF(U165="snížená",N165,0)</f>
        <v>0</v>
      </c>
      <c r="BG165" s="137">
        <f>IF(U165="zákl. přenesená",N165,0)</f>
        <v>0</v>
      </c>
      <c r="BH165" s="137">
        <f>IF(U165="sníž. přenesená",N165,0)</f>
        <v>0</v>
      </c>
      <c r="BI165" s="137">
        <f>IF(U165="nulová",N165,0)</f>
        <v>0</v>
      </c>
      <c r="BJ165" s="22" t="s">
        <v>86</v>
      </c>
      <c r="BK165" s="137">
        <f>ROUND(L165*K165,2)</f>
        <v>0</v>
      </c>
      <c r="BL165" s="22" t="s">
        <v>153</v>
      </c>
      <c r="BM165" s="22" t="s">
        <v>238</v>
      </c>
    </row>
    <row r="166" s="1" customFormat="1" ht="25.5" customHeight="1">
      <c r="B166" s="46"/>
      <c r="C166" s="213" t="s">
        <v>239</v>
      </c>
      <c r="D166" s="213" t="s">
        <v>149</v>
      </c>
      <c r="E166" s="214" t="s">
        <v>240</v>
      </c>
      <c r="F166" s="215" t="s">
        <v>241</v>
      </c>
      <c r="G166" s="215"/>
      <c r="H166" s="215"/>
      <c r="I166" s="215"/>
      <c r="J166" s="216" t="s">
        <v>177</v>
      </c>
      <c r="K166" s="217">
        <v>202</v>
      </c>
      <c r="L166" s="218">
        <v>0</v>
      </c>
      <c r="M166" s="219"/>
      <c r="N166" s="220">
        <f>ROUND(L166*K166,2)</f>
        <v>0</v>
      </c>
      <c r="O166" s="220"/>
      <c r="P166" s="220"/>
      <c r="Q166" s="220"/>
      <c r="R166" s="48"/>
      <c r="T166" s="221" t="s">
        <v>22</v>
      </c>
      <c r="U166" s="56" t="s">
        <v>46</v>
      </c>
      <c r="V166" s="47"/>
      <c r="W166" s="222">
        <f>V166*K166</f>
        <v>0</v>
      </c>
      <c r="X166" s="222">
        <v>0</v>
      </c>
      <c r="Y166" s="222">
        <f>X166*K166</f>
        <v>0</v>
      </c>
      <c r="Z166" s="222">
        <v>0</v>
      </c>
      <c r="AA166" s="223">
        <f>Z166*K166</f>
        <v>0</v>
      </c>
      <c r="AR166" s="22" t="s">
        <v>153</v>
      </c>
      <c r="AT166" s="22" t="s">
        <v>149</v>
      </c>
      <c r="AU166" s="22" t="s">
        <v>102</v>
      </c>
      <c r="AY166" s="22" t="s">
        <v>148</v>
      </c>
      <c r="BE166" s="137">
        <f>IF(U166="základní",N166,0)</f>
        <v>0</v>
      </c>
      <c r="BF166" s="137">
        <f>IF(U166="snížená",N166,0)</f>
        <v>0</v>
      </c>
      <c r="BG166" s="137">
        <f>IF(U166="zákl. přenesená",N166,0)</f>
        <v>0</v>
      </c>
      <c r="BH166" s="137">
        <f>IF(U166="sníž. přenesená",N166,0)</f>
        <v>0</v>
      </c>
      <c r="BI166" s="137">
        <f>IF(U166="nulová",N166,0)</f>
        <v>0</v>
      </c>
      <c r="BJ166" s="22" t="s">
        <v>86</v>
      </c>
      <c r="BK166" s="137">
        <f>ROUND(L166*K166,2)</f>
        <v>0</v>
      </c>
      <c r="BL166" s="22" t="s">
        <v>153</v>
      </c>
      <c r="BM166" s="22" t="s">
        <v>242</v>
      </c>
    </row>
    <row r="167" s="10" customFormat="1" ht="16.5" customHeight="1">
      <c r="B167" s="224"/>
      <c r="C167" s="225"/>
      <c r="D167" s="225"/>
      <c r="E167" s="226" t="s">
        <v>22</v>
      </c>
      <c r="F167" s="227" t="s">
        <v>243</v>
      </c>
      <c r="G167" s="228"/>
      <c r="H167" s="228"/>
      <c r="I167" s="228"/>
      <c r="J167" s="225"/>
      <c r="K167" s="229">
        <v>202</v>
      </c>
      <c r="L167" s="225"/>
      <c r="M167" s="225"/>
      <c r="N167" s="225"/>
      <c r="O167" s="225"/>
      <c r="P167" s="225"/>
      <c r="Q167" s="225"/>
      <c r="R167" s="230"/>
      <c r="T167" s="231"/>
      <c r="U167" s="225"/>
      <c r="V167" s="225"/>
      <c r="W167" s="225"/>
      <c r="X167" s="225"/>
      <c r="Y167" s="225"/>
      <c r="Z167" s="225"/>
      <c r="AA167" s="232"/>
      <c r="AT167" s="233" t="s">
        <v>172</v>
      </c>
      <c r="AU167" s="233" t="s">
        <v>102</v>
      </c>
      <c r="AV167" s="10" t="s">
        <v>102</v>
      </c>
      <c r="AW167" s="10" t="s">
        <v>38</v>
      </c>
      <c r="AX167" s="10" t="s">
        <v>86</v>
      </c>
      <c r="AY167" s="233" t="s">
        <v>148</v>
      </c>
    </row>
    <row r="168" s="1" customFormat="1" ht="25.5" customHeight="1">
      <c r="B168" s="46"/>
      <c r="C168" s="213" t="s">
        <v>244</v>
      </c>
      <c r="D168" s="213" t="s">
        <v>149</v>
      </c>
      <c r="E168" s="214" t="s">
        <v>245</v>
      </c>
      <c r="F168" s="215" t="s">
        <v>246</v>
      </c>
      <c r="G168" s="215"/>
      <c r="H168" s="215"/>
      <c r="I168" s="215"/>
      <c r="J168" s="216" t="s">
        <v>177</v>
      </c>
      <c r="K168" s="217">
        <v>60</v>
      </c>
      <c r="L168" s="218">
        <v>0</v>
      </c>
      <c r="M168" s="219"/>
      <c r="N168" s="220">
        <f>ROUND(L168*K168,2)</f>
        <v>0</v>
      </c>
      <c r="O168" s="220"/>
      <c r="P168" s="220"/>
      <c r="Q168" s="220"/>
      <c r="R168" s="48"/>
      <c r="T168" s="221" t="s">
        <v>22</v>
      </c>
      <c r="U168" s="56" t="s">
        <v>46</v>
      </c>
      <c r="V168" s="47"/>
      <c r="W168" s="222">
        <f>V168*K168</f>
        <v>0</v>
      </c>
      <c r="X168" s="222">
        <v>0</v>
      </c>
      <c r="Y168" s="222">
        <f>X168*K168</f>
        <v>0</v>
      </c>
      <c r="Z168" s="222">
        <v>0</v>
      </c>
      <c r="AA168" s="223">
        <f>Z168*K168</f>
        <v>0</v>
      </c>
      <c r="AR168" s="22" t="s">
        <v>153</v>
      </c>
      <c r="AT168" s="22" t="s">
        <v>149</v>
      </c>
      <c r="AU168" s="22" t="s">
        <v>102</v>
      </c>
      <c r="AY168" s="22" t="s">
        <v>148</v>
      </c>
      <c r="BE168" s="137">
        <f>IF(U168="základní",N168,0)</f>
        <v>0</v>
      </c>
      <c r="BF168" s="137">
        <f>IF(U168="snížená",N168,0)</f>
        <v>0</v>
      </c>
      <c r="BG168" s="137">
        <f>IF(U168="zákl. přenesená",N168,0)</f>
        <v>0</v>
      </c>
      <c r="BH168" s="137">
        <f>IF(U168="sníž. přenesená",N168,0)</f>
        <v>0</v>
      </c>
      <c r="BI168" s="137">
        <f>IF(U168="nulová",N168,0)</f>
        <v>0</v>
      </c>
      <c r="BJ168" s="22" t="s">
        <v>86</v>
      </c>
      <c r="BK168" s="137">
        <f>ROUND(L168*K168,2)</f>
        <v>0</v>
      </c>
      <c r="BL168" s="22" t="s">
        <v>153</v>
      </c>
      <c r="BM168" s="22" t="s">
        <v>247</v>
      </c>
    </row>
    <row r="169" s="10" customFormat="1" ht="16.5" customHeight="1">
      <c r="B169" s="224"/>
      <c r="C169" s="225"/>
      <c r="D169" s="225"/>
      <c r="E169" s="226" t="s">
        <v>22</v>
      </c>
      <c r="F169" s="227" t="s">
        <v>248</v>
      </c>
      <c r="G169" s="228"/>
      <c r="H169" s="228"/>
      <c r="I169" s="228"/>
      <c r="J169" s="225"/>
      <c r="K169" s="229">
        <v>60</v>
      </c>
      <c r="L169" s="225"/>
      <c r="M169" s="225"/>
      <c r="N169" s="225"/>
      <c r="O169" s="225"/>
      <c r="P169" s="225"/>
      <c r="Q169" s="225"/>
      <c r="R169" s="230"/>
      <c r="T169" s="231"/>
      <c r="U169" s="225"/>
      <c r="V169" s="225"/>
      <c r="W169" s="225"/>
      <c r="X169" s="225"/>
      <c r="Y169" s="225"/>
      <c r="Z169" s="225"/>
      <c r="AA169" s="232"/>
      <c r="AT169" s="233" t="s">
        <v>172</v>
      </c>
      <c r="AU169" s="233" t="s">
        <v>102</v>
      </c>
      <c r="AV169" s="10" t="s">
        <v>102</v>
      </c>
      <c r="AW169" s="10" t="s">
        <v>38</v>
      </c>
      <c r="AX169" s="10" t="s">
        <v>86</v>
      </c>
      <c r="AY169" s="233" t="s">
        <v>148</v>
      </c>
    </row>
    <row r="170" s="1" customFormat="1" ht="16.5" customHeight="1">
      <c r="B170" s="46"/>
      <c r="C170" s="213" t="s">
        <v>249</v>
      </c>
      <c r="D170" s="213" t="s">
        <v>149</v>
      </c>
      <c r="E170" s="214" t="s">
        <v>250</v>
      </c>
      <c r="F170" s="215" t="s">
        <v>251</v>
      </c>
      <c r="G170" s="215"/>
      <c r="H170" s="215"/>
      <c r="I170" s="215"/>
      <c r="J170" s="216" t="s">
        <v>177</v>
      </c>
      <c r="K170" s="217">
        <v>24</v>
      </c>
      <c r="L170" s="218">
        <v>0</v>
      </c>
      <c r="M170" s="219"/>
      <c r="N170" s="220">
        <f>ROUND(L170*K170,2)</f>
        <v>0</v>
      </c>
      <c r="O170" s="220"/>
      <c r="P170" s="220"/>
      <c r="Q170" s="220"/>
      <c r="R170" s="48"/>
      <c r="T170" s="221" t="s">
        <v>22</v>
      </c>
      <c r="U170" s="56" t="s">
        <v>46</v>
      </c>
      <c r="V170" s="47"/>
      <c r="W170" s="222">
        <f>V170*K170</f>
        <v>0</v>
      </c>
      <c r="X170" s="222">
        <v>0</v>
      </c>
      <c r="Y170" s="222">
        <f>X170*K170</f>
        <v>0</v>
      </c>
      <c r="Z170" s="222">
        <v>0</v>
      </c>
      <c r="AA170" s="223">
        <f>Z170*K170</f>
        <v>0</v>
      </c>
      <c r="AR170" s="22" t="s">
        <v>153</v>
      </c>
      <c r="AT170" s="22" t="s">
        <v>149</v>
      </c>
      <c r="AU170" s="22" t="s">
        <v>102</v>
      </c>
      <c r="AY170" s="22" t="s">
        <v>148</v>
      </c>
      <c r="BE170" s="137">
        <f>IF(U170="základní",N170,0)</f>
        <v>0</v>
      </c>
      <c r="BF170" s="137">
        <f>IF(U170="snížená",N170,0)</f>
        <v>0</v>
      </c>
      <c r="BG170" s="137">
        <f>IF(U170="zákl. přenesená",N170,0)</f>
        <v>0</v>
      </c>
      <c r="BH170" s="137">
        <f>IF(U170="sníž. přenesená",N170,0)</f>
        <v>0</v>
      </c>
      <c r="BI170" s="137">
        <f>IF(U170="nulová",N170,0)</f>
        <v>0</v>
      </c>
      <c r="BJ170" s="22" t="s">
        <v>86</v>
      </c>
      <c r="BK170" s="137">
        <f>ROUND(L170*K170,2)</f>
        <v>0</v>
      </c>
      <c r="BL170" s="22" t="s">
        <v>153</v>
      </c>
      <c r="BM170" s="22" t="s">
        <v>252</v>
      </c>
    </row>
    <row r="171" s="1" customFormat="1" ht="38.25" customHeight="1">
      <c r="B171" s="46"/>
      <c r="C171" s="213" t="s">
        <v>10</v>
      </c>
      <c r="D171" s="213" t="s">
        <v>149</v>
      </c>
      <c r="E171" s="214" t="s">
        <v>253</v>
      </c>
      <c r="F171" s="215" t="s">
        <v>254</v>
      </c>
      <c r="G171" s="215"/>
      <c r="H171" s="215"/>
      <c r="I171" s="215"/>
      <c r="J171" s="216" t="s">
        <v>157</v>
      </c>
      <c r="K171" s="217">
        <v>120</v>
      </c>
      <c r="L171" s="218">
        <v>0</v>
      </c>
      <c r="M171" s="219"/>
      <c r="N171" s="220">
        <f>ROUND(L171*K171,2)</f>
        <v>0</v>
      </c>
      <c r="O171" s="220"/>
      <c r="P171" s="220"/>
      <c r="Q171" s="220"/>
      <c r="R171" s="48"/>
      <c r="T171" s="221" t="s">
        <v>22</v>
      </c>
      <c r="U171" s="56" t="s">
        <v>46</v>
      </c>
      <c r="V171" s="47"/>
      <c r="W171" s="222">
        <f>V171*K171</f>
        <v>0</v>
      </c>
      <c r="X171" s="222">
        <v>0</v>
      </c>
      <c r="Y171" s="222">
        <f>X171*K171</f>
        <v>0</v>
      </c>
      <c r="Z171" s="222">
        <v>0</v>
      </c>
      <c r="AA171" s="223">
        <f>Z171*K171</f>
        <v>0</v>
      </c>
      <c r="AR171" s="22" t="s">
        <v>153</v>
      </c>
      <c r="AT171" s="22" t="s">
        <v>149</v>
      </c>
      <c r="AU171" s="22" t="s">
        <v>102</v>
      </c>
      <c r="AY171" s="22" t="s">
        <v>148</v>
      </c>
      <c r="BE171" s="137">
        <f>IF(U171="základní",N171,0)</f>
        <v>0</v>
      </c>
      <c r="BF171" s="137">
        <f>IF(U171="snížená",N171,0)</f>
        <v>0</v>
      </c>
      <c r="BG171" s="137">
        <f>IF(U171="zákl. přenesená",N171,0)</f>
        <v>0</v>
      </c>
      <c r="BH171" s="137">
        <f>IF(U171="sníž. přenesená",N171,0)</f>
        <v>0</v>
      </c>
      <c r="BI171" s="137">
        <f>IF(U171="nulová",N171,0)</f>
        <v>0</v>
      </c>
      <c r="BJ171" s="22" t="s">
        <v>86</v>
      </c>
      <c r="BK171" s="137">
        <f>ROUND(L171*K171,2)</f>
        <v>0</v>
      </c>
      <c r="BL171" s="22" t="s">
        <v>153</v>
      </c>
      <c r="BM171" s="22" t="s">
        <v>255</v>
      </c>
    </row>
    <row r="172" s="1" customFormat="1" ht="25.5" customHeight="1">
      <c r="B172" s="46"/>
      <c r="C172" s="213" t="s">
        <v>256</v>
      </c>
      <c r="D172" s="213" t="s">
        <v>149</v>
      </c>
      <c r="E172" s="214" t="s">
        <v>257</v>
      </c>
      <c r="F172" s="215" t="s">
        <v>258</v>
      </c>
      <c r="G172" s="215"/>
      <c r="H172" s="215"/>
      <c r="I172" s="215"/>
      <c r="J172" s="216" t="s">
        <v>157</v>
      </c>
      <c r="K172" s="217">
        <v>120</v>
      </c>
      <c r="L172" s="218">
        <v>0</v>
      </c>
      <c r="M172" s="219"/>
      <c r="N172" s="220">
        <f>ROUND(L172*K172,2)</f>
        <v>0</v>
      </c>
      <c r="O172" s="220"/>
      <c r="P172" s="220"/>
      <c r="Q172" s="220"/>
      <c r="R172" s="48"/>
      <c r="T172" s="221" t="s">
        <v>22</v>
      </c>
      <c r="U172" s="56" t="s">
        <v>46</v>
      </c>
      <c r="V172" s="47"/>
      <c r="W172" s="222">
        <f>V172*K172</f>
        <v>0</v>
      </c>
      <c r="X172" s="222">
        <v>0</v>
      </c>
      <c r="Y172" s="222">
        <f>X172*K172</f>
        <v>0</v>
      </c>
      <c r="Z172" s="222">
        <v>0</v>
      </c>
      <c r="AA172" s="223">
        <f>Z172*K172</f>
        <v>0</v>
      </c>
      <c r="AR172" s="22" t="s">
        <v>153</v>
      </c>
      <c r="AT172" s="22" t="s">
        <v>149</v>
      </c>
      <c r="AU172" s="22" t="s">
        <v>102</v>
      </c>
      <c r="AY172" s="22" t="s">
        <v>148</v>
      </c>
      <c r="BE172" s="137">
        <f>IF(U172="základní",N172,0)</f>
        <v>0</v>
      </c>
      <c r="BF172" s="137">
        <f>IF(U172="snížená",N172,0)</f>
        <v>0</v>
      </c>
      <c r="BG172" s="137">
        <f>IF(U172="zákl. přenesená",N172,0)</f>
        <v>0</v>
      </c>
      <c r="BH172" s="137">
        <f>IF(U172="sníž. přenesená",N172,0)</f>
        <v>0</v>
      </c>
      <c r="BI172" s="137">
        <f>IF(U172="nulová",N172,0)</f>
        <v>0</v>
      </c>
      <c r="BJ172" s="22" t="s">
        <v>86</v>
      </c>
      <c r="BK172" s="137">
        <f>ROUND(L172*K172,2)</f>
        <v>0</v>
      </c>
      <c r="BL172" s="22" t="s">
        <v>153</v>
      </c>
      <c r="BM172" s="22" t="s">
        <v>259</v>
      </c>
    </row>
    <row r="173" s="1" customFormat="1" ht="38.25" customHeight="1">
      <c r="B173" s="46"/>
      <c r="C173" s="213" t="s">
        <v>260</v>
      </c>
      <c r="D173" s="213" t="s">
        <v>149</v>
      </c>
      <c r="E173" s="214" t="s">
        <v>261</v>
      </c>
      <c r="F173" s="215" t="s">
        <v>262</v>
      </c>
      <c r="G173" s="215"/>
      <c r="H173" s="215"/>
      <c r="I173" s="215"/>
      <c r="J173" s="216" t="s">
        <v>162</v>
      </c>
      <c r="K173" s="217">
        <v>3</v>
      </c>
      <c r="L173" s="218">
        <v>0</v>
      </c>
      <c r="M173" s="219"/>
      <c r="N173" s="220">
        <f>ROUND(L173*K173,2)</f>
        <v>0</v>
      </c>
      <c r="O173" s="220"/>
      <c r="P173" s="220"/>
      <c r="Q173" s="220"/>
      <c r="R173" s="48"/>
      <c r="T173" s="221" t="s">
        <v>22</v>
      </c>
      <c r="U173" s="56" t="s">
        <v>46</v>
      </c>
      <c r="V173" s="47"/>
      <c r="W173" s="222">
        <f>V173*K173</f>
        <v>0</v>
      </c>
      <c r="X173" s="222">
        <v>0</v>
      </c>
      <c r="Y173" s="222">
        <f>X173*K173</f>
        <v>0</v>
      </c>
      <c r="Z173" s="222">
        <v>0</v>
      </c>
      <c r="AA173" s="223">
        <f>Z173*K173</f>
        <v>0</v>
      </c>
      <c r="AR173" s="22" t="s">
        <v>153</v>
      </c>
      <c r="AT173" s="22" t="s">
        <v>149</v>
      </c>
      <c r="AU173" s="22" t="s">
        <v>102</v>
      </c>
      <c r="AY173" s="22" t="s">
        <v>148</v>
      </c>
      <c r="BE173" s="137">
        <f>IF(U173="základní",N173,0)</f>
        <v>0</v>
      </c>
      <c r="BF173" s="137">
        <f>IF(U173="snížená",N173,0)</f>
        <v>0</v>
      </c>
      <c r="BG173" s="137">
        <f>IF(U173="zákl. přenesená",N173,0)</f>
        <v>0</v>
      </c>
      <c r="BH173" s="137">
        <f>IF(U173="sníž. přenesená",N173,0)</f>
        <v>0</v>
      </c>
      <c r="BI173" s="137">
        <f>IF(U173="nulová",N173,0)</f>
        <v>0</v>
      </c>
      <c r="BJ173" s="22" t="s">
        <v>86</v>
      </c>
      <c r="BK173" s="137">
        <f>ROUND(L173*K173,2)</f>
        <v>0</v>
      </c>
      <c r="BL173" s="22" t="s">
        <v>153</v>
      </c>
      <c r="BM173" s="22" t="s">
        <v>263</v>
      </c>
    </row>
    <row r="174" s="1" customFormat="1" ht="25.5" customHeight="1">
      <c r="B174" s="46"/>
      <c r="C174" s="245" t="s">
        <v>264</v>
      </c>
      <c r="D174" s="245" t="s">
        <v>219</v>
      </c>
      <c r="E174" s="246" t="s">
        <v>265</v>
      </c>
      <c r="F174" s="247" t="s">
        <v>266</v>
      </c>
      <c r="G174" s="247"/>
      <c r="H174" s="247"/>
      <c r="I174" s="247"/>
      <c r="J174" s="248" t="s">
        <v>162</v>
      </c>
      <c r="K174" s="249">
        <v>3</v>
      </c>
      <c r="L174" s="250">
        <v>0</v>
      </c>
      <c r="M174" s="251"/>
      <c r="N174" s="252">
        <f>ROUND(L174*K174,2)</f>
        <v>0</v>
      </c>
      <c r="O174" s="220"/>
      <c r="P174" s="220"/>
      <c r="Q174" s="220"/>
      <c r="R174" s="48"/>
      <c r="T174" s="221" t="s">
        <v>22</v>
      </c>
      <c r="U174" s="56" t="s">
        <v>46</v>
      </c>
      <c r="V174" s="47"/>
      <c r="W174" s="222">
        <f>V174*K174</f>
        <v>0</v>
      </c>
      <c r="X174" s="222">
        <v>0.0023999999999999998</v>
      </c>
      <c r="Y174" s="222">
        <f>X174*K174</f>
        <v>0.0071999999999999998</v>
      </c>
      <c r="Z174" s="222">
        <v>0</v>
      </c>
      <c r="AA174" s="223">
        <f>Z174*K174</f>
        <v>0</v>
      </c>
      <c r="AR174" s="22" t="s">
        <v>185</v>
      </c>
      <c r="AT174" s="22" t="s">
        <v>219</v>
      </c>
      <c r="AU174" s="22" t="s">
        <v>102</v>
      </c>
      <c r="AY174" s="22" t="s">
        <v>148</v>
      </c>
      <c r="BE174" s="137">
        <f>IF(U174="základní",N174,0)</f>
        <v>0</v>
      </c>
      <c r="BF174" s="137">
        <f>IF(U174="snížená",N174,0)</f>
        <v>0</v>
      </c>
      <c r="BG174" s="137">
        <f>IF(U174="zákl. přenesená",N174,0)</f>
        <v>0</v>
      </c>
      <c r="BH174" s="137">
        <f>IF(U174="sníž. přenesená",N174,0)</f>
        <v>0</v>
      </c>
      <c r="BI174" s="137">
        <f>IF(U174="nulová",N174,0)</f>
        <v>0</v>
      </c>
      <c r="BJ174" s="22" t="s">
        <v>86</v>
      </c>
      <c r="BK174" s="137">
        <f>ROUND(L174*K174,2)</f>
        <v>0</v>
      </c>
      <c r="BL174" s="22" t="s">
        <v>153</v>
      </c>
      <c r="BM174" s="22" t="s">
        <v>267</v>
      </c>
    </row>
    <row r="175" s="9" customFormat="1" ht="29.88" customHeight="1">
      <c r="B175" s="199"/>
      <c r="C175" s="200"/>
      <c r="D175" s="210" t="s">
        <v>112</v>
      </c>
      <c r="E175" s="210"/>
      <c r="F175" s="210"/>
      <c r="G175" s="210"/>
      <c r="H175" s="210"/>
      <c r="I175" s="210"/>
      <c r="J175" s="210"/>
      <c r="K175" s="210"/>
      <c r="L175" s="210"/>
      <c r="M175" s="210"/>
      <c r="N175" s="253">
        <f>BK175</f>
        <v>0</v>
      </c>
      <c r="O175" s="254"/>
      <c r="P175" s="254"/>
      <c r="Q175" s="254"/>
      <c r="R175" s="203"/>
      <c r="T175" s="204"/>
      <c r="U175" s="200"/>
      <c r="V175" s="200"/>
      <c r="W175" s="205">
        <f>SUM(W176:W217)</f>
        <v>0</v>
      </c>
      <c r="X175" s="200"/>
      <c r="Y175" s="205">
        <f>SUM(Y176:Y217)</f>
        <v>561.48519346</v>
      </c>
      <c r="Z175" s="200"/>
      <c r="AA175" s="206">
        <f>SUM(AA176:AA217)</f>
        <v>0</v>
      </c>
      <c r="AR175" s="207" t="s">
        <v>86</v>
      </c>
      <c r="AT175" s="208" t="s">
        <v>80</v>
      </c>
      <c r="AU175" s="208" t="s">
        <v>86</v>
      </c>
      <c r="AY175" s="207" t="s">
        <v>148</v>
      </c>
      <c r="BK175" s="209">
        <f>SUM(BK176:BK217)</f>
        <v>0</v>
      </c>
    </row>
    <row r="176" s="1" customFormat="1" ht="25.5" customHeight="1">
      <c r="B176" s="46"/>
      <c r="C176" s="213" t="s">
        <v>268</v>
      </c>
      <c r="D176" s="213" t="s">
        <v>149</v>
      </c>
      <c r="E176" s="214" t="s">
        <v>269</v>
      </c>
      <c r="F176" s="215" t="s">
        <v>270</v>
      </c>
      <c r="G176" s="215"/>
      <c r="H176" s="215"/>
      <c r="I176" s="215"/>
      <c r="J176" s="216" t="s">
        <v>183</v>
      </c>
      <c r="K176" s="217">
        <v>96</v>
      </c>
      <c r="L176" s="218">
        <v>0</v>
      </c>
      <c r="M176" s="219"/>
      <c r="N176" s="220">
        <f>ROUND(L176*K176,2)</f>
        <v>0</v>
      </c>
      <c r="O176" s="220"/>
      <c r="P176" s="220"/>
      <c r="Q176" s="220"/>
      <c r="R176" s="48"/>
      <c r="T176" s="221" t="s">
        <v>22</v>
      </c>
      <c r="U176" s="56" t="s">
        <v>46</v>
      </c>
      <c r="V176" s="47"/>
      <c r="W176" s="222">
        <f>V176*K176</f>
        <v>0</v>
      </c>
      <c r="X176" s="222">
        <v>0.00032000000000000003</v>
      </c>
      <c r="Y176" s="222">
        <f>X176*K176</f>
        <v>0.030720000000000004</v>
      </c>
      <c r="Z176" s="222">
        <v>0</v>
      </c>
      <c r="AA176" s="223">
        <f>Z176*K176</f>
        <v>0</v>
      </c>
      <c r="AR176" s="22" t="s">
        <v>153</v>
      </c>
      <c r="AT176" s="22" t="s">
        <v>149</v>
      </c>
      <c r="AU176" s="22" t="s">
        <v>102</v>
      </c>
      <c r="AY176" s="22" t="s">
        <v>148</v>
      </c>
      <c r="BE176" s="137">
        <f>IF(U176="základní",N176,0)</f>
        <v>0</v>
      </c>
      <c r="BF176" s="137">
        <f>IF(U176="snížená",N176,0)</f>
        <v>0</v>
      </c>
      <c r="BG176" s="137">
        <f>IF(U176="zákl. přenesená",N176,0)</f>
        <v>0</v>
      </c>
      <c r="BH176" s="137">
        <f>IF(U176="sníž. přenesená",N176,0)</f>
        <v>0</v>
      </c>
      <c r="BI176" s="137">
        <f>IF(U176="nulová",N176,0)</f>
        <v>0</v>
      </c>
      <c r="BJ176" s="22" t="s">
        <v>86</v>
      </c>
      <c r="BK176" s="137">
        <f>ROUND(L176*K176,2)</f>
        <v>0</v>
      </c>
      <c r="BL176" s="22" t="s">
        <v>153</v>
      </c>
      <c r="BM176" s="22" t="s">
        <v>271</v>
      </c>
    </row>
    <row r="177" s="10" customFormat="1" ht="16.5" customHeight="1">
      <c r="B177" s="224"/>
      <c r="C177" s="225"/>
      <c r="D177" s="225"/>
      <c r="E177" s="226" t="s">
        <v>22</v>
      </c>
      <c r="F177" s="227" t="s">
        <v>272</v>
      </c>
      <c r="G177" s="228"/>
      <c r="H177" s="228"/>
      <c r="I177" s="228"/>
      <c r="J177" s="225"/>
      <c r="K177" s="229">
        <v>96</v>
      </c>
      <c r="L177" s="225"/>
      <c r="M177" s="225"/>
      <c r="N177" s="225"/>
      <c r="O177" s="225"/>
      <c r="P177" s="225"/>
      <c r="Q177" s="225"/>
      <c r="R177" s="230"/>
      <c r="T177" s="231"/>
      <c r="U177" s="225"/>
      <c r="V177" s="225"/>
      <c r="W177" s="225"/>
      <c r="X177" s="225"/>
      <c r="Y177" s="225"/>
      <c r="Z177" s="225"/>
      <c r="AA177" s="232"/>
      <c r="AT177" s="233" t="s">
        <v>172</v>
      </c>
      <c r="AU177" s="233" t="s">
        <v>102</v>
      </c>
      <c r="AV177" s="10" t="s">
        <v>102</v>
      </c>
      <c r="AW177" s="10" t="s">
        <v>38</v>
      </c>
      <c r="AX177" s="10" t="s">
        <v>86</v>
      </c>
      <c r="AY177" s="233" t="s">
        <v>148</v>
      </c>
    </row>
    <row r="178" s="1" customFormat="1" ht="25.5" customHeight="1">
      <c r="B178" s="46"/>
      <c r="C178" s="213" t="s">
        <v>273</v>
      </c>
      <c r="D178" s="213" t="s">
        <v>149</v>
      </c>
      <c r="E178" s="214" t="s">
        <v>274</v>
      </c>
      <c r="F178" s="215" t="s">
        <v>275</v>
      </c>
      <c r="G178" s="215"/>
      <c r="H178" s="215"/>
      <c r="I178" s="215"/>
      <c r="J178" s="216" t="s">
        <v>183</v>
      </c>
      <c r="K178" s="217">
        <v>96</v>
      </c>
      <c r="L178" s="218">
        <v>0</v>
      </c>
      <c r="M178" s="219"/>
      <c r="N178" s="220">
        <f>ROUND(L178*K178,2)</f>
        <v>0</v>
      </c>
      <c r="O178" s="220"/>
      <c r="P178" s="220"/>
      <c r="Q178" s="220"/>
      <c r="R178" s="48"/>
      <c r="T178" s="221" t="s">
        <v>22</v>
      </c>
      <c r="U178" s="56" t="s">
        <v>46</v>
      </c>
      <c r="V178" s="47"/>
      <c r="W178" s="222">
        <f>V178*K178</f>
        <v>0</v>
      </c>
      <c r="X178" s="222">
        <v>0.00058</v>
      </c>
      <c r="Y178" s="222">
        <f>X178*K178</f>
        <v>0.05568</v>
      </c>
      <c r="Z178" s="222">
        <v>0</v>
      </c>
      <c r="AA178" s="223">
        <f>Z178*K178</f>
        <v>0</v>
      </c>
      <c r="AR178" s="22" t="s">
        <v>153</v>
      </c>
      <c r="AT178" s="22" t="s">
        <v>149</v>
      </c>
      <c r="AU178" s="22" t="s">
        <v>102</v>
      </c>
      <c r="AY178" s="22" t="s">
        <v>148</v>
      </c>
      <c r="BE178" s="137">
        <f>IF(U178="základní",N178,0)</f>
        <v>0</v>
      </c>
      <c r="BF178" s="137">
        <f>IF(U178="snížená",N178,0)</f>
        <v>0</v>
      </c>
      <c r="BG178" s="137">
        <f>IF(U178="zákl. přenesená",N178,0)</f>
        <v>0</v>
      </c>
      <c r="BH178" s="137">
        <f>IF(U178="sníž. přenesená",N178,0)</f>
        <v>0</v>
      </c>
      <c r="BI178" s="137">
        <f>IF(U178="nulová",N178,0)</f>
        <v>0</v>
      </c>
      <c r="BJ178" s="22" t="s">
        <v>86</v>
      </c>
      <c r="BK178" s="137">
        <f>ROUND(L178*K178,2)</f>
        <v>0</v>
      </c>
      <c r="BL178" s="22" t="s">
        <v>153</v>
      </c>
      <c r="BM178" s="22" t="s">
        <v>276</v>
      </c>
    </row>
    <row r="179" s="10" customFormat="1" ht="16.5" customHeight="1">
      <c r="B179" s="224"/>
      <c r="C179" s="225"/>
      <c r="D179" s="225"/>
      <c r="E179" s="226" t="s">
        <v>22</v>
      </c>
      <c r="F179" s="227" t="s">
        <v>277</v>
      </c>
      <c r="G179" s="228"/>
      <c r="H179" s="228"/>
      <c r="I179" s="228"/>
      <c r="J179" s="225"/>
      <c r="K179" s="229">
        <v>96</v>
      </c>
      <c r="L179" s="225"/>
      <c r="M179" s="225"/>
      <c r="N179" s="225"/>
      <c r="O179" s="225"/>
      <c r="P179" s="225"/>
      <c r="Q179" s="225"/>
      <c r="R179" s="230"/>
      <c r="T179" s="231"/>
      <c r="U179" s="225"/>
      <c r="V179" s="225"/>
      <c r="W179" s="225"/>
      <c r="X179" s="225"/>
      <c r="Y179" s="225"/>
      <c r="Z179" s="225"/>
      <c r="AA179" s="232"/>
      <c r="AT179" s="233" t="s">
        <v>172</v>
      </c>
      <c r="AU179" s="233" t="s">
        <v>102</v>
      </c>
      <c r="AV179" s="10" t="s">
        <v>102</v>
      </c>
      <c r="AW179" s="10" t="s">
        <v>38</v>
      </c>
      <c r="AX179" s="10" t="s">
        <v>86</v>
      </c>
      <c r="AY179" s="233" t="s">
        <v>148</v>
      </c>
    </row>
    <row r="180" s="1" customFormat="1" ht="16.5" customHeight="1">
      <c r="B180" s="46"/>
      <c r="C180" s="213" t="s">
        <v>278</v>
      </c>
      <c r="D180" s="213" t="s">
        <v>149</v>
      </c>
      <c r="E180" s="214" t="s">
        <v>279</v>
      </c>
      <c r="F180" s="215" t="s">
        <v>280</v>
      </c>
      <c r="G180" s="215"/>
      <c r="H180" s="215"/>
      <c r="I180" s="215"/>
      <c r="J180" s="216" t="s">
        <v>177</v>
      </c>
      <c r="K180" s="217">
        <v>1</v>
      </c>
      <c r="L180" s="218">
        <v>0</v>
      </c>
      <c r="M180" s="219"/>
      <c r="N180" s="220">
        <f>ROUND(L180*K180,2)</f>
        <v>0</v>
      </c>
      <c r="O180" s="220"/>
      <c r="P180" s="220"/>
      <c r="Q180" s="220"/>
      <c r="R180" s="48"/>
      <c r="T180" s="221" t="s">
        <v>22</v>
      </c>
      <c r="U180" s="56" t="s">
        <v>46</v>
      </c>
      <c r="V180" s="47"/>
      <c r="W180" s="222">
        <f>V180*K180</f>
        <v>0</v>
      </c>
      <c r="X180" s="222">
        <v>0.04095</v>
      </c>
      <c r="Y180" s="222">
        <f>X180*K180</f>
        <v>0.04095</v>
      </c>
      <c r="Z180" s="222">
        <v>0</v>
      </c>
      <c r="AA180" s="223">
        <f>Z180*K180</f>
        <v>0</v>
      </c>
      <c r="AR180" s="22" t="s">
        <v>153</v>
      </c>
      <c r="AT180" s="22" t="s">
        <v>149</v>
      </c>
      <c r="AU180" s="22" t="s">
        <v>102</v>
      </c>
      <c r="AY180" s="22" t="s">
        <v>148</v>
      </c>
      <c r="BE180" s="137">
        <f>IF(U180="základní",N180,0)</f>
        <v>0</v>
      </c>
      <c r="BF180" s="137">
        <f>IF(U180="snížená",N180,0)</f>
        <v>0</v>
      </c>
      <c r="BG180" s="137">
        <f>IF(U180="zákl. přenesená",N180,0)</f>
        <v>0</v>
      </c>
      <c r="BH180" s="137">
        <f>IF(U180="sníž. přenesená",N180,0)</f>
        <v>0</v>
      </c>
      <c r="BI180" s="137">
        <f>IF(U180="nulová",N180,0)</f>
        <v>0</v>
      </c>
      <c r="BJ180" s="22" t="s">
        <v>86</v>
      </c>
      <c r="BK180" s="137">
        <f>ROUND(L180*K180,2)</f>
        <v>0</v>
      </c>
      <c r="BL180" s="22" t="s">
        <v>153</v>
      </c>
      <c r="BM180" s="22" t="s">
        <v>281</v>
      </c>
    </row>
    <row r="181" s="1" customFormat="1" ht="25.5" customHeight="1">
      <c r="B181" s="46"/>
      <c r="C181" s="213" t="s">
        <v>282</v>
      </c>
      <c r="D181" s="213" t="s">
        <v>149</v>
      </c>
      <c r="E181" s="214" t="s">
        <v>283</v>
      </c>
      <c r="F181" s="215" t="s">
        <v>284</v>
      </c>
      <c r="G181" s="215"/>
      <c r="H181" s="215"/>
      <c r="I181" s="215"/>
      <c r="J181" s="216" t="s">
        <v>183</v>
      </c>
      <c r="K181" s="217">
        <v>120</v>
      </c>
      <c r="L181" s="218">
        <v>0</v>
      </c>
      <c r="M181" s="219"/>
      <c r="N181" s="220">
        <f>ROUND(L181*K181,2)</f>
        <v>0</v>
      </c>
      <c r="O181" s="220"/>
      <c r="P181" s="220"/>
      <c r="Q181" s="220"/>
      <c r="R181" s="48"/>
      <c r="T181" s="221" t="s">
        <v>22</v>
      </c>
      <c r="U181" s="56" t="s">
        <v>46</v>
      </c>
      <c r="V181" s="47"/>
      <c r="W181" s="222">
        <f>V181*K181</f>
        <v>0</v>
      </c>
      <c r="X181" s="222">
        <v>0</v>
      </c>
      <c r="Y181" s="222">
        <f>X181*K181</f>
        <v>0</v>
      </c>
      <c r="Z181" s="222">
        <v>0</v>
      </c>
      <c r="AA181" s="223">
        <f>Z181*K181</f>
        <v>0</v>
      </c>
      <c r="AR181" s="22" t="s">
        <v>153</v>
      </c>
      <c r="AT181" s="22" t="s">
        <v>149</v>
      </c>
      <c r="AU181" s="22" t="s">
        <v>102</v>
      </c>
      <c r="AY181" s="22" t="s">
        <v>148</v>
      </c>
      <c r="BE181" s="137">
        <f>IF(U181="základní",N181,0)</f>
        <v>0</v>
      </c>
      <c r="BF181" s="137">
        <f>IF(U181="snížená",N181,0)</f>
        <v>0</v>
      </c>
      <c r="BG181" s="137">
        <f>IF(U181="zákl. přenesená",N181,0)</f>
        <v>0</v>
      </c>
      <c r="BH181" s="137">
        <f>IF(U181="sníž. přenesená",N181,0)</f>
        <v>0</v>
      </c>
      <c r="BI181" s="137">
        <f>IF(U181="nulová",N181,0)</f>
        <v>0</v>
      </c>
      <c r="BJ181" s="22" t="s">
        <v>86</v>
      </c>
      <c r="BK181" s="137">
        <f>ROUND(L181*K181,2)</f>
        <v>0</v>
      </c>
      <c r="BL181" s="22" t="s">
        <v>153</v>
      </c>
      <c r="BM181" s="22" t="s">
        <v>285</v>
      </c>
    </row>
    <row r="182" s="10" customFormat="1" ht="16.5" customHeight="1">
      <c r="B182" s="224"/>
      <c r="C182" s="225"/>
      <c r="D182" s="225"/>
      <c r="E182" s="226" t="s">
        <v>22</v>
      </c>
      <c r="F182" s="227" t="s">
        <v>286</v>
      </c>
      <c r="G182" s="228"/>
      <c r="H182" s="228"/>
      <c r="I182" s="228"/>
      <c r="J182" s="225"/>
      <c r="K182" s="229">
        <v>120</v>
      </c>
      <c r="L182" s="225"/>
      <c r="M182" s="225"/>
      <c r="N182" s="225"/>
      <c r="O182" s="225"/>
      <c r="P182" s="225"/>
      <c r="Q182" s="225"/>
      <c r="R182" s="230"/>
      <c r="T182" s="231"/>
      <c r="U182" s="225"/>
      <c r="V182" s="225"/>
      <c r="W182" s="225"/>
      <c r="X182" s="225"/>
      <c r="Y182" s="225"/>
      <c r="Z182" s="225"/>
      <c r="AA182" s="232"/>
      <c r="AT182" s="233" t="s">
        <v>172</v>
      </c>
      <c r="AU182" s="233" t="s">
        <v>102</v>
      </c>
      <c r="AV182" s="10" t="s">
        <v>102</v>
      </c>
      <c r="AW182" s="10" t="s">
        <v>38</v>
      </c>
      <c r="AX182" s="10" t="s">
        <v>86</v>
      </c>
      <c r="AY182" s="233" t="s">
        <v>148</v>
      </c>
    </row>
    <row r="183" s="1" customFormat="1" ht="25.5" customHeight="1">
      <c r="B183" s="46"/>
      <c r="C183" s="245" t="s">
        <v>287</v>
      </c>
      <c r="D183" s="245" t="s">
        <v>219</v>
      </c>
      <c r="E183" s="246" t="s">
        <v>288</v>
      </c>
      <c r="F183" s="247" t="s">
        <v>289</v>
      </c>
      <c r="G183" s="247"/>
      <c r="H183" s="247"/>
      <c r="I183" s="247"/>
      <c r="J183" s="248" t="s">
        <v>177</v>
      </c>
      <c r="K183" s="249">
        <v>3.379</v>
      </c>
      <c r="L183" s="250">
        <v>0</v>
      </c>
      <c r="M183" s="251"/>
      <c r="N183" s="252">
        <f>ROUND(L183*K183,2)</f>
        <v>0</v>
      </c>
      <c r="O183" s="220"/>
      <c r="P183" s="220"/>
      <c r="Q183" s="220"/>
      <c r="R183" s="48"/>
      <c r="T183" s="221" t="s">
        <v>22</v>
      </c>
      <c r="U183" s="56" t="s">
        <v>46</v>
      </c>
      <c r="V183" s="47"/>
      <c r="W183" s="222">
        <f>V183*K183</f>
        <v>0</v>
      </c>
      <c r="X183" s="222">
        <v>0.55000000000000004</v>
      </c>
      <c r="Y183" s="222">
        <f>X183*K183</f>
        <v>1.8584500000000002</v>
      </c>
      <c r="Z183" s="222">
        <v>0</v>
      </c>
      <c r="AA183" s="223">
        <f>Z183*K183</f>
        <v>0</v>
      </c>
      <c r="AR183" s="22" t="s">
        <v>185</v>
      </c>
      <c r="AT183" s="22" t="s">
        <v>219</v>
      </c>
      <c r="AU183" s="22" t="s">
        <v>102</v>
      </c>
      <c r="AY183" s="22" t="s">
        <v>148</v>
      </c>
      <c r="BE183" s="137">
        <f>IF(U183="základní",N183,0)</f>
        <v>0</v>
      </c>
      <c r="BF183" s="137">
        <f>IF(U183="snížená",N183,0)</f>
        <v>0</v>
      </c>
      <c r="BG183" s="137">
        <f>IF(U183="zákl. přenesená",N183,0)</f>
        <v>0</v>
      </c>
      <c r="BH183" s="137">
        <f>IF(U183="sníž. přenesená",N183,0)</f>
        <v>0</v>
      </c>
      <c r="BI183" s="137">
        <f>IF(U183="nulová",N183,0)</f>
        <v>0</v>
      </c>
      <c r="BJ183" s="22" t="s">
        <v>86</v>
      </c>
      <c r="BK183" s="137">
        <f>ROUND(L183*K183,2)</f>
        <v>0</v>
      </c>
      <c r="BL183" s="22" t="s">
        <v>153</v>
      </c>
      <c r="BM183" s="22" t="s">
        <v>290</v>
      </c>
    </row>
    <row r="184" s="10" customFormat="1" ht="16.5" customHeight="1">
      <c r="B184" s="224"/>
      <c r="C184" s="225"/>
      <c r="D184" s="225"/>
      <c r="E184" s="226" t="s">
        <v>22</v>
      </c>
      <c r="F184" s="227" t="s">
        <v>291</v>
      </c>
      <c r="G184" s="228"/>
      <c r="H184" s="228"/>
      <c r="I184" s="228"/>
      <c r="J184" s="225"/>
      <c r="K184" s="229">
        <v>3.379</v>
      </c>
      <c r="L184" s="225"/>
      <c r="M184" s="225"/>
      <c r="N184" s="225"/>
      <c r="O184" s="225"/>
      <c r="P184" s="225"/>
      <c r="Q184" s="225"/>
      <c r="R184" s="230"/>
      <c r="T184" s="231"/>
      <c r="U184" s="225"/>
      <c r="V184" s="225"/>
      <c r="W184" s="225"/>
      <c r="X184" s="225"/>
      <c r="Y184" s="225"/>
      <c r="Z184" s="225"/>
      <c r="AA184" s="232"/>
      <c r="AT184" s="233" t="s">
        <v>172</v>
      </c>
      <c r="AU184" s="233" t="s">
        <v>102</v>
      </c>
      <c r="AV184" s="10" t="s">
        <v>102</v>
      </c>
      <c r="AW184" s="10" t="s">
        <v>38</v>
      </c>
      <c r="AX184" s="10" t="s">
        <v>86</v>
      </c>
      <c r="AY184" s="233" t="s">
        <v>148</v>
      </c>
    </row>
    <row r="185" s="1" customFormat="1" ht="25.5" customHeight="1">
      <c r="B185" s="46"/>
      <c r="C185" s="213" t="s">
        <v>292</v>
      </c>
      <c r="D185" s="213" t="s">
        <v>149</v>
      </c>
      <c r="E185" s="214" t="s">
        <v>293</v>
      </c>
      <c r="F185" s="215" t="s">
        <v>294</v>
      </c>
      <c r="G185" s="215"/>
      <c r="H185" s="215"/>
      <c r="I185" s="215"/>
      <c r="J185" s="216" t="s">
        <v>183</v>
      </c>
      <c r="K185" s="217">
        <v>120</v>
      </c>
      <c r="L185" s="218">
        <v>0</v>
      </c>
      <c r="M185" s="219"/>
      <c r="N185" s="220">
        <f>ROUND(L185*K185,2)</f>
        <v>0</v>
      </c>
      <c r="O185" s="220"/>
      <c r="P185" s="220"/>
      <c r="Q185" s="220"/>
      <c r="R185" s="48"/>
      <c r="T185" s="221" t="s">
        <v>22</v>
      </c>
      <c r="U185" s="56" t="s">
        <v>46</v>
      </c>
      <c r="V185" s="47"/>
      <c r="W185" s="222">
        <f>V185*K185</f>
        <v>0</v>
      </c>
      <c r="X185" s="222">
        <v>0</v>
      </c>
      <c r="Y185" s="222">
        <f>X185*K185</f>
        <v>0</v>
      </c>
      <c r="Z185" s="222">
        <v>0</v>
      </c>
      <c r="AA185" s="223">
        <f>Z185*K185</f>
        <v>0</v>
      </c>
      <c r="AR185" s="22" t="s">
        <v>153</v>
      </c>
      <c r="AT185" s="22" t="s">
        <v>149</v>
      </c>
      <c r="AU185" s="22" t="s">
        <v>102</v>
      </c>
      <c r="AY185" s="22" t="s">
        <v>148</v>
      </c>
      <c r="BE185" s="137">
        <f>IF(U185="základní",N185,0)</f>
        <v>0</v>
      </c>
      <c r="BF185" s="137">
        <f>IF(U185="snížená",N185,0)</f>
        <v>0</v>
      </c>
      <c r="BG185" s="137">
        <f>IF(U185="zákl. přenesená",N185,0)</f>
        <v>0</v>
      </c>
      <c r="BH185" s="137">
        <f>IF(U185="sníž. přenesená",N185,0)</f>
        <v>0</v>
      </c>
      <c r="BI185" s="137">
        <f>IF(U185="nulová",N185,0)</f>
        <v>0</v>
      </c>
      <c r="BJ185" s="22" t="s">
        <v>86</v>
      </c>
      <c r="BK185" s="137">
        <f>ROUND(L185*K185,2)</f>
        <v>0</v>
      </c>
      <c r="BL185" s="22" t="s">
        <v>153</v>
      </c>
      <c r="BM185" s="22" t="s">
        <v>295</v>
      </c>
    </row>
    <row r="186" s="10" customFormat="1" ht="16.5" customHeight="1">
      <c r="B186" s="224"/>
      <c r="C186" s="225"/>
      <c r="D186" s="225"/>
      <c r="E186" s="226" t="s">
        <v>22</v>
      </c>
      <c r="F186" s="227" t="s">
        <v>286</v>
      </c>
      <c r="G186" s="228"/>
      <c r="H186" s="228"/>
      <c r="I186" s="228"/>
      <c r="J186" s="225"/>
      <c r="K186" s="229">
        <v>120</v>
      </c>
      <c r="L186" s="225"/>
      <c r="M186" s="225"/>
      <c r="N186" s="225"/>
      <c r="O186" s="225"/>
      <c r="P186" s="225"/>
      <c r="Q186" s="225"/>
      <c r="R186" s="230"/>
      <c r="T186" s="231"/>
      <c r="U186" s="225"/>
      <c r="V186" s="225"/>
      <c r="W186" s="225"/>
      <c r="X186" s="225"/>
      <c r="Y186" s="225"/>
      <c r="Z186" s="225"/>
      <c r="AA186" s="232"/>
      <c r="AT186" s="233" t="s">
        <v>172</v>
      </c>
      <c r="AU186" s="233" t="s">
        <v>102</v>
      </c>
      <c r="AV186" s="10" t="s">
        <v>102</v>
      </c>
      <c r="AW186" s="10" t="s">
        <v>38</v>
      </c>
      <c r="AX186" s="10" t="s">
        <v>86</v>
      </c>
      <c r="AY186" s="233" t="s">
        <v>148</v>
      </c>
    </row>
    <row r="187" s="1" customFormat="1" ht="25.5" customHeight="1">
      <c r="B187" s="46"/>
      <c r="C187" s="213" t="s">
        <v>296</v>
      </c>
      <c r="D187" s="213" t="s">
        <v>149</v>
      </c>
      <c r="E187" s="214" t="s">
        <v>297</v>
      </c>
      <c r="F187" s="215" t="s">
        <v>298</v>
      </c>
      <c r="G187" s="215"/>
      <c r="H187" s="215"/>
      <c r="I187" s="215"/>
      <c r="J187" s="216" t="s">
        <v>177</v>
      </c>
      <c r="K187" s="217">
        <v>4.9500000000000002</v>
      </c>
      <c r="L187" s="218">
        <v>0</v>
      </c>
      <c r="M187" s="219"/>
      <c r="N187" s="220">
        <f>ROUND(L187*K187,2)</f>
        <v>0</v>
      </c>
      <c r="O187" s="220"/>
      <c r="P187" s="220"/>
      <c r="Q187" s="220"/>
      <c r="R187" s="48"/>
      <c r="T187" s="221" t="s">
        <v>22</v>
      </c>
      <c r="U187" s="56" t="s">
        <v>46</v>
      </c>
      <c r="V187" s="47"/>
      <c r="W187" s="222">
        <f>V187*K187</f>
        <v>0</v>
      </c>
      <c r="X187" s="222">
        <v>2.3323800000000001</v>
      </c>
      <c r="Y187" s="222">
        <f>X187*K187</f>
        <v>11.545281000000001</v>
      </c>
      <c r="Z187" s="222">
        <v>0</v>
      </c>
      <c r="AA187" s="223">
        <f>Z187*K187</f>
        <v>0</v>
      </c>
      <c r="AR187" s="22" t="s">
        <v>153</v>
      </c>
      <c r="AT187" s="22" t="s">
        <v>149</v>
      </c>
      <c r="AU187" s="22" t="s">
        <v>102</v>
      </c>
      <c r="AY187" s="22" t="s">
        <v>148</v>
      </c>
      <c r="BE187" s="137">
        <f>IF(U187="základní",N187,0)</f>
        <v>0</v>
      </c>
      <c r="BF187" s="137">
        <f>IF(U187="snížená",N187,0)</f>
        <v>0</v>
      </c>
      <c r="BG187" s="137">
        <f>IF(U187="zákl. přenesená",N187,0)</f>
        <v>0</v>
      </c>
      <c r="BH187" s="137">
        <f>IF(U187="sníž. přenesená",N187,0)</f>
        <v>0</v>
      </c>
      <c r="BI187" s="137">
        <f>IF(U187="nulová",N187,0)</f>
        <v>0</v>
      </c>
      <c r="BJ187" s="22" t="s">
        <v>86</v>
      </c>
      <c r="BK187" s="137">
        <f>ROUND(L187*K187,2)</f>
        <v>0</v>
      </c>
      <c r="BL187" s="22" t="s">
        <v>153</v>
      </c>
      <c r="BM187" s="22" t="s">
        <v>299</v>
      </c>
    </row>
    <row r="188" s="10" customFormat="1" ht="16.5" customHeight="1">
      <c r="B188" s="224"/>
      <c r="C188" s="225"/>
      <c r="D188" s="225"/>
      <c r="E188" s="226" t="s">
        <v>22</v>
      </c>
      <c r="F188" s="227" t="s">
        <v>300</v>
      </c>
      <c r="G188" s="228"/>
      <c r="H188" s="228"/>
      <c r="I188" s="228"/>
      <c r="J188" s="225"/>
      <c r="K188" s="229">
        <v>4.9500000000000002</v>
      </c>
      <c r="L188" s="225"/>
      <c r="M188" s="225"/>
      <c r="N188" s="225"/>
      <c r="O188" s="225"/>
      <c r="P188" s="225"/>
      <c r="Q188" s="225"/>
      <c r="R188" s="230"/>
      <c r="T188" s="231"/>
      <c r="U188" s="225"/>
      <c r="V188" s="225"/>
      <c r="W188" s="225"/>
      <c r="X188" s="225"/>
      <c r="Y188" s="225"/>
      <c r="Z188" s="225"/>
      <c r="AA188" s="232"/>
      <c r="AT188" s="233" t="s">
        <v>172</v>
      </c>
      <c r="AU188" s="233" t="s">
        <v>102</v>
      </c>
      <c r="AV188" s="10" t="s">
        <v>102</v>
      </c>
      <c r="AW188" s="10" t="s">
        <v>38</v>
      </c>
      <c r="AX188" s="10" t="s">
        <v>81</v>
      </c>
      <c r="AY188" s="233" t="s">
        <v>148</v>
      </c>
    </row>
    <row r="189" s="11" customFormat="1" ht="16.5" customHeight="1">
      <c r="B189" s="234"/>
      <c r="C189" s="235"/>
      <c r="D189" s="235"/>
      <c r="E189" s="236" t="s">
        <v>22</v>
      </c>
      <c r="F189" s="237" t="s">
        <v>173</v>
      </c>
      <c r="G189" s="235"/>
      <c r="H189" s="235"/>
      <c r="I189" s="235"/>
      <c r="J189" s="235"/>
      <c r="K189" s="238">
        <v>4.9500000000000002</v>
      </c>
      <c r="L189" s="235"/>
      <c r="M189" s="235"/>
      <c r="N189" s="235"/>
      <c r="O189" s="235"/>
      <c r="P189" s="235"/>
      <c r="Q189" s="235"/>
      <c r="R189" s="239"/>
      <c r="T189" s="240"/>
      <c r="U189" s="235"/>
      <c r="V189" s="235"/>
      <c r="W189" s="235"/>
      <c r="X189" s="235"/>
      <c r="Y189" s="235"/>
      <c r="Z189" s="235"/>
      <c r="AA189" s="241"/>
      <c r="AT189" s="242" t="s">
        <v>172</v>
      </c>
      <c r="AU189" s="242" t="s">
        <v>102</v>
      </c>
      <c r="AV189" s="11" t="s">
        <v>153</v>
      </c>
      <c r="AW189" s="11" t="s">
        <v>38</v>
      </c>
      <c r="AX189" s="11" t="s">
        <v>86</v>
      </c>
      <c r="AY189" s="242" t="s">
        <v>148</v>
      </c>
    </row>
    <row r="190" s="1" customFormat="1" ht="25.5" customHeight="1">
      <c r="B190" s="46"/>
      <c r="C190" s="213" t="s">
        <v>301</v>
      </c>
      <c r="D190" s="213" t="s">
        <v>149</v>
      </c>
      <c r="E190" s="214" t="s">
        <v>302</v>
      </c>
      <c r="F190" s="215" t="s">
        <v>303</v>
      </c>
      <c r="G190" s="215"/>
      <c r="H190" s="215"/>
      <c r="I190" s="215"/>
      <c r="J190" s="216" t="s">
        <v>177</v>
      </c>
      <c r="K190" s="217">
        <v>30.527999999999999</v>
      </c>
      <c r="L190" s="218">
        <v>0</v>
      </c>
      <c r="M190" s="219"/>
      <c r="N190" s="220">
        <f>ROUND(L190*K190,2)</f>
        <v>0</v>
      </c>
      <c r="O190" s="220"/>
      <c r="P190" s="220"/>
      <c r="Q190" s="220"/>
      <c r="R190" s="48"/>
      <c r="T190" s="221" t="s">
        <v>22</v>
      </c>
      <c r="U190" s="56" t="s">
        <v>46</v>
      </c>
      <c r="V190" s="47"/>
      <c r="W190" s="222">
        <f>V190*K190</f>
        <v>0</v>
      </c>
      <c r="X190" s="222">
        <v>2.5262500000000001</v>
      </c>
      <c r="Y190" s="222">
        <f>X190*K190</f>
        <v>77.121359999999996</v>
      </c>
      <c r="Z190" s="222">
        <v>0</v>
      </c>
      <c r="AA190" s="223">
        <f>Z190*K190</f>
        <v>0</v>
      </c>
      <c r="AR190" s="22" t="s">
        <v>153</v>
      </c>
      <c r="AT190" s="22" t="s">
        <v>149</v>
      </c>
      <c r="AU190" s="22" t="s">
        <v>102</v>
      </c>
      <c r="AY190" s="22" t="s">
        <v>148</v>
      </c>
      <c r="BE190" s="137">
        <f>IF(U190="základní",N190,0)</f>
        <v>0</v>
      </c>
      <c r="BF190" s="137">
        <f>IF(U190="snížená",N190,0)</f>
        <v>0</v>
      </c>
      <c r="BG190" s="137">
        <f>IF(U190="zákl. přenesená",N190,0)</f>
        <v>0</v>
      </c>
      <c r="BH190" s="137">
        <f>IF(U190="sníž. přenesená",N190,0)</f>
        <v>0</v>
      </c>
      <c r="BI190" s="137">
        <f>IF(U190="nulová",N190,0)</f>
        <v>0</v>
      </c>
      <c r="BJ190" s="22" t="s">
        <v>86</v>
      </c>
      <c r="BK190" s="137">
        <f>ROUND(L190*K190,2)</f>
        <v>0</v>
      </c>
      <c r="BL190" s="22" t="s">
        <v>153</v>
      </c>
      <c r="BM190" s="22" t="s">
        <v>304</v>
      </c>
    </row>
    <row r="191" s="10" customFormat="1" ht="25.5" customHeight="1">
      <c r="B191" s="224"/>
      <c r="C191" s="225"/>
      <c r="D191" s="225"/>
      <c r="E191" s="226" t="s">
        <v>22</v>
      </c>
      <c r="F191" s="227" t="s">
        <v>305</v>
      </c>
      <c r="G191" s="228"/>
      <c r="H191" s="228"/>
      <c r="I191" s="228"/>
      <c r="J191" s="225"/>
      <c r="K191" s="229">
        <v>30.527999999999999</v>
      </c>
      <c r="L191" s="225"/>
      <c r="M191" s="225"/>
      <c r="N191" s="225"/>
      <c r="O191" s="225"/>
      <c r="P191" s="225"/>
      <c r="Q191" s="225"/>
      <c r="R191" s="230"/>
      <c r="T191" s="231"/>
      <c r="U191" s="225"/>
      <c r="V191" s="225"/>
      <c r="W191" s="225"/>
      <c r="X191" s="225"/>
      <c r="Y191" s="225"/>
      <c r="Z191" s="225"/>
      <c r="AA191" s="232"/>
      <c r="AT191" s="233" t="s">
        <v>172</v>
      </c>
      <c r="AU191" s="233" t="s">
        <v>102</v>
      </c>
      <c r="AV191" s="10" t="s">
        <v>102</v>
      </c>
      <c r="AW191" s="10" t="s">
        <v>38</v>
      </c>
      <c r="AX191" s="10" t="s">
        <v>81</v>
      </c>
      <c r="AY191" s="233" t="s">
        <v>148</v>
      </c>
    </row>
    <row r="192" s="11" customFormat="1" ht="16.5" customHeight="1">
      <c r="B192" s="234"/>
      <c r="C192" s="235"/>
      <c r="D192" s="235"/>
      <c r="E192" s="236" t="s">
        <v>22</v>
      </c>
      <c r="F192" s="237" t="s">
        <v>173</v>
      </c>
      <c r="G192" s="235"/>
      <c r="H192" s="235"/>
      <c r="I192" s="235"/>
      <c r="J192" s="235"/>
      <c r="K192" s="238">
        <v>30.527999999999999</v>
      </c>
      <c r="L192" s="235"/>
      <c r="M192" s="235"/>
      <c r="N192" s="235"/>
      <c r="O192" s="235"/>
      <c r="P192" s="235"/>
      <c r="Q192" s="235"/>
      <c r="R192" s="239"/>
      <c r="T192" s="240"/>
      <c r="U192" s="235"/>
      <c r="V192" s="235"/>
      <c r="W192" s="235"/>
      <c r="X192" s="235"/>
      <c r="Y192" s="235"/>
      <c r="Z192" s="235"/>
      <c r="AA192" s="241"/>
      <c r="AT192" s="242" t="s">
        <v>172</v>
      </c>
      <c r="AU192" s="242" t="s">
        <v>102</v>
      </c>
      <c r="AV192" s="11" t="s">
        <v>153</v>
      </c>
      <c r="AW192" s="11" t="s">
        <v>38</v>
      </c>
      <c r="AX192" s="11" t="s">
        <v>86</v>
      </c>
      <c r="AY192" s="242" t="s">
        <v>148</v>
      </c>
    </row>
    <row r="193" s="1" customFormat="1" ht="25.5" customHeight="1">
      <c r="B193" s="46"/>
      <c r="C193" s="213" t="s">
        <v>306</v>
      </c>
      <c r="D193" s="213" t="s">
        <v>149</v>
      </c>
      <c r="E193" s="214" t="s">
        <v>307</v>
      </c>
      <c r="F193" s="215" t="s">
        <v>308</v>
      </c>
      <c r="G193" s="215"/>
      <c r="H193" s="215"/>
      <c r="I193" s="215"/>
      <c r="J193" s="216" t="s">
        <v>222</v>
      </c>
      <c r="K193" s="217">
        <v>2.6480000000000001</v>
      </c>
      <c r="L193" s="218">
        <v>0</v>
      </c>
      <c r="M193" s="219"/>
      <c r="N193" s="220">
        <f>ROUND(L193*K193,2)</f>
        <v>0</v>
      </c>
      <c r="O193" s="220"/>
      <c r="P193" s="220"/>
      <c r="Q193" s="220"/>
      <c r="R193" s="48"/>
      <c r="T193" s="221" t="s">
        <v>22</v>
      </c>
      <c r="U193" s="56" t="s">
        <v>46</v>
      </c>
      <c r="V193" s="47"/>
      <c r="W193" s="222">
        <f>V193*K193</f>
        <v>0</v>
      </c>
      <c r="X193" s="222">
        <v>1.0382199999999999</v>
      </c>
      <c r="Y193" s="222">
        <f>X193*K193</f>
        <v>2.7492065599999997</v>
      </c>
      <c r="Z193" s="222">
        <v>0</v>
      </c>
      <c r="AA193" s="223">
        <f>Z193*K193</f>
        <v>0</v>
      </c>
      <c r="AR193" s="22" t="s">
        <v>153</v>
      </c>
      <c r="AT193" s="22" t="s">
        <v>149</v>
      </c>
      <c r="AU193" s="22" t="s">
        <v>102</v>
      </c>
      <c r="AY193" s="22" t="s">
        <v>148</v>
      </c>
      <c r="BE193" s="137">
        <f>IF(U193="základní",N193,0)</f>
        <v>0</v>
      </c>
      <c r="BF193" s="137">
        <f>IF(U193="snížená",N193,0)</f>
        <v>0</v>
      </c>
      <c r="BG193" s="137">
        <f>IF(U193="zákl. přenesená",N193,0)</f>
        <v>0</v>
      </c>
      <c r="BH193" s="137">
        <f>IF(U193="sníž. přenesená",N193,0)</f>
        <v>0</v>
      </c>
      <c r="BI193" s="137">
        <f>IF(U193="nulová",N193,0)</f>
        <v>0</v>
      </c>
      <c r="BJ193" s="22" t="s">
        <v>86</v>
      </c>
      <c r="BK193" s="137">
        <f>ROUND(L193*K193,2)</f>
        <v>0</v>
      </c>
      <c r="BL193" s="22" t="s">
        <v>153</v>
      </c>
      <c r="BM193" s="22" t="s">
        <v>309</v>
      </c>
    </row>
    <row r="194" s="10" customFormat="1" ht="16.5" customHeight="1">
      <c r="B194" s="224"/>
      <c r="C194" s="225"/>
      <c r="D194" s="225"/>
      <c r="E194" s="226" t="s">
        <v>22</v>
      </c>
      <c r="F194" s="227" t="s">
        <v>310</v>
      </c>
      <c r="G194" s="228"/>
      <c r="H194" s="228"/>
      <c r="I194" s="228"/>
      <c r="J194" s="225"/>
      <c r="K194" s="229">
        <v>2.6480000000000001</v>
      </c>
      <c r="L194" s="225"/>
      <c r="M194" s="225"/>
      <c r="N194" s="225"/>
      <c r="O194" s="225"/>
      <c r="P194" s="225"/>
      <c r="Q194" s="225"/>
      <c r="R194" s="230"/>
      <c r="T194" s="231"/>
      <c r="U194" s="225"/>
      <c r="V194" s="225"/>
      <c r="W194" s="225"/>
      <c r="X194" s="225"/>
      <c r="Y194" s="225"/>
      <c r="Z194" s="225"/>
      <c r="AA194" s="232"/>
      <c r="AT194" s="233" t="s">
        <v>172</v>
      </c>
      <c r="AU194" s="233" t="s">
        <v>102</v>
      </c>
      <c r="AV194" s="10" t="s">
        <v>102</v>
      </c>
      <c r="AW194" s="10" t="s">
        <v>38</v>
      </c>
      <c r="AX194" s="10" t="s">
        <v>81</v>
      </c>
      <c r="AY194" s="233" t="s">
        <v>148</v>
      </c>
    </row>
    <row r="195" s="11" customFormat="1" ht="16.5" customHeight="1">
      <c r="B195" s="234"/>
      <c r="C195" s="235"/>
      <c r="D195" s="235"/>
      <c r="E195" s="236" t="s">
        <v>22</v>
      </c>
      <c r="F195" s="237" t="s">
        <v>173</v>
      </c>
      <c r="G195" s="235"/>
      <c r="H195" s="235"/>
      <c r="I195" s="235"/>
      <c r="J195" s="235"/>
      <c r="K195" s="238">
        <v>2.6480000000000001</v>
      </c>
      <c r="L195" s="235"/>
      <c r="M195" s="235"/>
      <c r="N195" s="235"/>
      <c r="O195" s="235"/>
      <c r="P195" s="235"/>
      <c r="Q195" s="235"/>
      <c r="R195" s="239"/>
      <c r="T195" s="240"/>
      <c r="U195" s="235"/>
      <c r="V195" s="235"/>
      <c r="W195" s="235"/>
      <c r="X195" s="235"/>
      <c r="Y195" s="235"/>
      <c r="Z195" s="235"/>
      <c r="AA195" s="241"/>
      <c r="AT195" s="242" t="s">
        <v>172</v>
      </c>
      <c r="AU195" s="242" t="s">
        <v>102</v>
      </c>
      <c r="AV195" s="11" t="s">
        <v>153</v>
      </c>
      <c r="AW195" s="11" t="s">
        <v>38</v>
      </c>
      <c r="AX195" s="11" t="s">
        <v>86</v>
      </c>
      <c r="AY195" s="242" t="s">
        <v>148</v>
      </c>
    </row>
    <row r="196" s="1" customFormat="1" ht="25.5" customHeight="1">
      <c r="B196" s="46"/>
      <c r="C196" s="213" t="s">
        <v>311</v>
      </c>
      <c r="D196" s="213" t="s">
        <v>149</v>
      </c>
      <c r="E196" s="214" t="s">
        <v>312</v>
      </c>
      <c r="F196" s="215" t="s">
        <v>313</v>
      </c>
      <c r="G196" s="215"/>
      <c r="H196" s="215"/>
      <c r="I196" s="215"/>
      <c r="J196" s="216" t="s">
        <v>222</v>
      </c>
      <c r="K196" s="217">
        <v>0.26500000000000001</v>
      </c>
      <c r="L196" s="218">
        <v>0</v>
      </c>
      <c r="M196" s="219"/>
      <c r="N196" s="220">
        <f>ROUND(L196*K196,2)</f>
        <v>0</v>
      </c>
      <c r="O196" s="220"/>
      <c r="P196" s="220"/>
      <c r="Q196" s="220"/>
      <c r="R196" s="48"/>
      <c r="T196" s="221" t="s">
        <v>22</v>
      </c>
      <c r="U196" s="56" t="s">
        <v>46</v>
      </c>
      <c r="V196" s="47"/>
      <c r="W196" s="222">
        <f>V196*K196</f>
        <v>0</v>
      </c>
      <c r="X196" s="222">
        <v>1.0597399999999999</v>
      </c>
      <c r="Y196" s="222">
        <f>X196*K196</f>
        <v>0.2808311</v>
      </c>
      <c r="Z196" s="222">
        <v>0</v>
      </c>
      <c r="AA196" s="223">
        <f>Z196*K196</f>
        <v>0</v>
      </c>
      <c r="AR196" s="22" t="s">
        <v>153</v>
      </c>
      <c r="AT196" s="22" t="s">
        <v>149</v>
      </c>
      <c r="AU196" s="22" t="s">
        <v>102</v>
      </c>
      <c r="AY196" s="22" t="s">
        <v>148</v>
      </c>
      <c r="BE196" s="137">
        <f>IF(U196="základní",N196,0)</f>
        <v>0</v>
      </c>
      <c r="BF196" s="137">
        <f>IF(U196="snížená",N196,0)</f>
        <v>0</v>
      </c>
      <c r="BG196" s="137">
        <f>IF(U196="zákl. přenesená",N196,0)</f>
        <v>0</v>
      </c>
      <c r="BH196" s="137">
        <f>IF(U196="sníž. přenesená",N196,0)</f>
        <v>0</v>
      </c>
      <c r="BI196" s="137">
        <f>IF(U196="nulová",N196,0)</f>
        <v>0</v>
      </c>
      <c r="BJ196" s="22" t="s">
        <v>86</v>
      </c>
      <c r="BK196" s="137">
        <f>ROUND(L196*K196,2)</f>
        <v>0</v>
      </c>
      <c r="BL196" s="22" t="s">
        <v>153</v>
      </c>
      <c r="BM196" s="22" t="s">
        <v>314</v>
      </c>
    </row>
    <row r="197" s="1" customFormat="1" ht="16.5" customHeight="1">
      <c r="B197" s="46"/>
      <c r="C197" s="213" t="s">
        <v>315</v>
      </c>
      <c r="D197" s="213" t="s">
        <v>149</v>
      </c>
      <c r="E197" s="214" t="s">
        <v>316</v>
      </c>
      <c r="F197" s="215" t="s">
        <v>317</v>
      </c>
      <c r="G197" s="215"/>
      <c r="H197" s="215"/>
      <c r="I197" s="215"/>
      <c r="J197" s="216" t="s">
        <v>157</v>
      </c>
      <c r="K197" s="217">
        <v>136.31999999999999</v>
      </c>
      <c r="L197" s="218">
        <v>0</v>
      </c>
      <c r="M197" s="219"/>
      <c r="N197" s="220">
        <f>ROUND(L197*K197,2)</f>
        <v>0</v>
      </c>
      <c r="O197" s="220"/>
      <c r="P197" s="220"/>
      <c r="Q197" s="220"/>
      <c r="R197" s="48"/>
      <c r="T197" s="221" t="s">
        <v>22</v>
      </c>
      <c r="U197" s="56" t="s">
        <v>46</v>
      </c>
      <c r="V197" s="47"/>
      <c r="W197" s="222">
        <f>V197*K197</f>
        <v>0</v>
      </c>
      <c r="X197" s="222">
        <v>0.00264</v>
      </c>
      <c r="Y197" s="222">
        <f>X197*K197</f>
        <v>0.3598848</v>
      </c>
      <c r="Z197" s="222">
        <v>0</v>
      </c>
      <c r="AA197" s="223">
        <f>Z197*K197</f>
        <v>0</v>
      </c>
      <c r="AR197" s="22" t="s">
        <v>153</v>
      </c>
      <c r="AT197" s="22" t="s">
        <v>149</v>
      </c>
      <c r="AU197" s="22" t="s">
        <v>102</v>
      </c>
      <c r="AY197" s="22" t="s">
        <v>148</v>
      </c>
      <c r="BE197" s="137">
        <f>IF(U197="základní",N197,0)</f>
        <v>0</v>
      </c>
      <c r="BF197" s="137">
        <f>IF(U197="snížená",N197,0)</f>
        <v>0</v>
      </c>
      <c r="BG197" s="137">
        <f>IF(U197="zákl. přenesená",N197,0)</f>
        <v>0</v>
      </c>
      <c r="BH197" s="137">
        <f>IF(U197="sníž. přenesená",N197,0)</f>
        <v>0</v>
      </c>
      <c r="BI197" s="137">
        <f>IF(U197="nulová",N197,0)</f>
        <v>0</v>
      </c>
      <c r="BJ197" s="22" t="s">
        <v>86</v>
      </c>
      <c r="BK197" s="137">
        <f>ROUND(L197*K197,2)</f>
        <v>0</v>
      </c>
      <c r="BL197" s="22" t="s">
        <v>153</v>
      </c>
      <c r="BM197" s="22" t="s">
        <v>318</v>
      </c>
    </row>
    <row r="198" s="10" customFormat="1" ht="16.5" customHeight="1">
      <c r="B198" s="224"/>
      <c r="C198" s="225"/>
      <c r="D198" s="225"/>
      <c r="E198" s="226" t="s">
        <v>22</v>
      </c>
      <c r="F198" s="227" t="s">
        <v>319</v>
      </c>
      <c r="G198" s="228"/>
      <c r="H198" s="228"/>
      <c r="I198" s="228"/>
      <c r="J198" s="225"/>
      <c r="K198" s="229">
        <v>136.31999999999999</v>
      </c>
      <c r="L198" s="225"/>
      <c r="M198" s="225"/>
      <c r="N198" s="225"/>
      <c r="O198" s="225"/>
      <c r="P198" s="225"/>
      <c r="Q198" s="225"/>
      <c r="R198" s="230"/>
      <c r="T198" s="231"/>
      <c r="U198" s="225"/>
      <c r="V198" s="225"/>
      <c r="W198" s="225"/>
      <c r="X198" s="225"/>
      <c r="Y198" s="225"/>
      <c r="Z198" s="225"/>
      <c r="AA198" s="232"/>
      <c r="AT198" s="233" t="s">
        <v>172</v>
      </c>
      <c r="AU198" s="233" t="s">
        <v>102</v>
      </c>
      <c r="AV198" s="10" t="s">
        <v>102</v>
      </c>
      <c r="AW198" s="10" t="s">
        <v>38</v>
      </c>
      <c r="AX198" s="10" t="s">
        <v>86</v>
      </c>
      <c r="AY198" s="233" t="s">
        <v>148</v>
      </c>
    </row>
    <row r="199" s="1" customFormat="1" ht="16.5" customHeight="1">
      <c r="B199" s="46"/>
      <c r="C199" s="213" t="s">
        <v>320</v>
      </c>
      <c r="D199" s="213" t="s">
        <v>149</v>
      </c>
      <c r="E199" s="214" t="s">
        <v>321</v>
      </c>
      <c r="F199" s="215" t="s">
        <v>322</v>
      </c>
      <c r="G199" s="215"/>
      <c r="H199" s="215"/>
      <c r="I199" s="215"/>
      <c r="J199" s="216" t="s">
        <v>157</v>
      </c>
      <c r="K199" s="217">
        <v>136.31999999999999</v>
      </c>
      <c r="L199" s="218">
        <v>0</v>
      </c>
      <c r="M199" s="219"/>
      <c r="N199" s="220">
        <f>ROUND(L199*K199,2)</f>
        <v>0</v>
      </c>
      <c r="O199" s="220"/>
      <c r="P199" s="220"/>
      <c r="Q199" s="220"/>
      <c r="R199" s="48"/>
      <c r="T199" s="221" t="s">
        <v>22</v>
      </c>
      <c r="U199" s="56" t="s">
        <v>46</v>
      </c>
      <c r="V199" s="47"/>
      <c r="W199" s="222">
        <f>V199*K199</f>
        <v>0</v>
      </c>
      <c r="X199" s="222">
        <v>0</v>
      </c>
      <c r="Y199" s="222">
        <f>X199*K199</f>
        <v>0</v>
      </c>
      <c r="Z199" s="222">
        <v>0</v>
      </c>
      <c r="AA199" s="223">
        <f>Z199*K199</f>
        <v>0</v>
      </c>
      <c r="AR199" s="22" t="s">
        <v>153</v>
      </c>
      <c r="AT199" s="22" t="s">
        <v>149</v>
      </c>
      <c r="AU199" s="22" t="s">
        <v>102</v>
      </c>
      <c r="AY199" s="22" t="s">
        <v>148</v>
      </c>
      <c r="BE199" s="137">
        <f>IF(U199="základní",N199,0)</f>
        <v>0</v>
      </c>
      <c r="BF199" s="137">
        <f>IF(U199="snížená",N199,0)</f>
        <v>0</v>
      </c>
      <c r="BG199" s="137">
        <f>IF(U199="zákl. přenesená",N199,0)</f>
        <v>0</v>
      </c>
      <c r="BH199" s="137">
        <f>IF(U199="sníž. přenesená",N199,0)</f>
        <v>0</v>
      </c>
      <c r="BI199" s="137">
        <f>IF(U199="nulová",N199,0)</f>
        <v>0</v>
      </c>
      <c r="BJ199" s="22" t="s">
        <v>86</v>
      </c>
      <c r="BK199" s="137">
        <f>ROUND(L199*K199,2)</f>
        <v>0</v>
      </c>
      <c r="BL199" s="22" t="s">
        <v>153</v>
      </c>
      <c r="BM199" s="22" t="s">
        <v>323</v>
      </c>
    </row>
    <row r="200" s="1" customFormat="1" ht="38.25" customHeight="1">
      <c r="B200" s="46"/>
      <c r="C200" s="213" t="s">
        <v>324</v>
      </c>
      <c r="D200" s="213" t="s">
        <v>149</v>
      </c>
      <c r="E200" s="214" t="s">
        <v>325</v>
      </c>
      <c r="F200" s="215" t="s">
        <v>326</v>
      </c>
      <c r="G200" s="215"/>
      <c r="H200" s="215"/>
      <c r="I200" s="215"/>
      <c r="J200" s="216" t="s">
        <v>188</v>
      </c>
      <c r="K200" s="217">
        <v>27</v>
      </c>
      <c r="L200" s="218">
        <v>0</v>
      </c>
      <c r="M200" s="219"/>
      <c r="N200" s="220">
        <f>ROUND(L200*K200,2)</f>
        <v>0</v>
      </c>
      <c r="O200" s="220"/>
      <c r="P200" s="220"/>
      <c r="Q200" s="220"/>
      <c r="R200" s="48"/>
      <c r="T200" s="221" t="s">
        <v>22</v>
      </c>
      <c r="U200" s="56" t="s">
        <v>46</v>
      </c>
      <c r="V200" s="47"/>
      <c r="W200" s="222">
        <f>V200*K200</f>
        <v>0</v>
      </c>
      <c r="X200" s="222">
        <v>0.00013999999999999999</v>
      </c>
      <c r="Y200" s="222">
        <f>X200*K200</f>
        <v>0.0037799999999999995</v>
      </c>
      <c r="Z200" s="222">
        <v>0</v>
      </c>
      <c r="AA200" s="223">
        <f>Z200*K200</f>
        <v>0</v>
      </c>
      <c r="AR200" s="22" t="s">
        <v>153</v>
      </c>
      <c r="AT200" s="22" t="s">
        <v>149</v>
      </c>
      <c r="AU200" s="22" t="s">
        <v>102</v>
      </c>
      <c r="AY200" s="22" t="s">
        <v>148</v>
      </c>
      <c r="BE200" s="137">
        <f>IF(U200="základní",N200,0)</f>
        <v>0</v>
      </c>
      <c r="BF200" s="137">
        <f>IF(U200="snížená",N200,0)</f>
        <v>0</v>
      </c>
      <c r="BG200" s="137">
        <f>IF(U200="zákl. přenesená",N200,0)</f>
        <v>0</v>
      </c>
      <c r="BH200" s="137">
        <f>IF(U200="sníž. přenesená",N200,0)</f>
        <v>0</v>
      </c>
      <c r="BI200" s="137">
        <f>IF(U200="nulová",N200,0)</f>
        <v>0</v>
      </c>
      <c r="BJ200" s="22" t="s">
        <v>86</v>
      </c>
      <c r="BK200" s="137">
        <f>ROUND(L200*K200,2)</f>
        <v>0</v>
      </c>
      <c r="BL200" s="22" t="s">
        <v>153</v>
      </c>
      <c r="BM200" s="22" t="s">
        <v>327</v>
      </c>
    </row>
    <row r="201" s="1" customFormat="1" ht="25.5" customHeight="1">
      <c r="B201" s="46"/>
      <c r="C201" s="245" t="s">
        <v>328</v>
      </c>
      <c r="D201" s="245" t="s">
        <v>219</v>
      </c>
      <c r="E201" s="246" t="s">
        <v>329</v>
      </c>
      <c r="F201" s="247" t="s">
        <v>330</v>
      </c>
      <c r="G201" s="247"/>
      <c r="H201" s="247"/>
      <c r="I201" s="247"/>
      <c r="J201" s="248" t="s">
        <v>222</v>
      </c>
      <c r="K201" s="249">
        <v>11.5</v>
      </c>
      <c r="L201" s="250">
        <v>0</v>
      </c>
      <c r="M201" s="251"/>
      <c r="N201" s="252">
        <f>ROUND(L201*K201,2)</f>
        <v>0</v>
      </c>
      <c r="O201" s="220"/>
      <c r="P201" s="220"/>
      <c r="Q201" s="220"/>
      <c r="R201" s="48"/>
      <c r="T201" s="221" t="s">
        <v>22</v>
      </c>
      <c r="U201" s="56" t="s">
        <v>46</v>
      </c>
      <c r="V201" s="47"/>
      <c r="W201" s="222">
        <f>V201*K201</f>
        <v>0</v>
      </c>
      <c r="X201" s="222">
        <v>1</v>
      </c>
      <c r="Y201" s="222">
        <f>X201*K201</f>
        <v>11.5</v>
      </c>
      <c r="Z201" s="222">
        <v>0</v>
      </c>
      <c r="AA201" s="223">
        <f>Z201*K201</f>
        <v>0</v>
      </c>
      <c r="AR201" s="22" t="s">
        <v>185</v>
      </c>
      <c r="AT201" s="22" t="s">
        <v>219</v>
      </c>
      <c r="AU201" s="22" t="s">
        <v>102</v>
      </c>
      <c r="AY201" s="22" t="s">
        <v>148</v>
      </c>
      <c r="BE201" s="137">
        <f>IF(U201="základní",N201,0)</f>
        <v>0</v>
      </c>
      <c r="BF201" s="137">
        <f>IF(U201="snížená",N201,0)</f>
        <v>0</v>
      </c>
      <c r="BG201" s="137">
        <f>IF(U201="zákl. přenesená",N201,0)</f>
        <v>0</v>
      </c>
      <c r="BH201" s="137">
        <f>IF(U201="sníž. přenesená",N201,0)</f>
        <v>0</v>
      </c>
      <c r="BI201" s="137">
        <f>IF(U201="nulová",N201,0)</f>
        <v>0</v>
      </c>
      <c r="BJ201" s="22" t="s">
        <v>86</v>
      </c>
      <c r="BK201" s="137">
        <f>ROUND(L201*K201,2)</f>
        <v>0</v>
      </c>
      <c r="BL201" s="22" t="s">
        <v>153</v>
      </c>
      <c r="BM201" s="22" t="s">
        <v>331</v>
      </c>
    </row>
    <row r="202" s="1" customFormat="1" ht="16.5" customHeight="1">
      <c r="B202" s="46"/>
      <c r="C202" s="47"/>
      <c r="D202" s="47"/>
      <c r="E202" s="47"/>
      <c r="F202" s="243" t="s">
        <v>332</v>
      </c>
      <c r="G202" s="67"/>
      <c r="H202" s="67"/>
      <c r="I202" s="67"/>
      <c r="J202" s="47"/>
      <c r="K202" s="47"/>
      <c r="L202" s="47"/>
      <c r="M202" s="47"/>
      <c r="N202" s="47"/>
      <c r="O202" s="47"/>
      <c r="P202" s="47"/>
      <c r="Q202" s="47"/>
      <c r="R202" s="48"/>
      <c r="T202" s="183"/>
      <c r="U202" s="47"/>
      <c r="V202" s="47"/>
      <c r="W202" s="47"/>
      <c r="X202" s="47"/>
      <c r="Y202" s="47"/>
      <c r="Z202" s="47"/>
      <c r="AA202" s="100"/>
      <c r="AT202" s="22" t="s">
        <v>211</v>
      </c>
      <c r="AU202" s="22" t="s">
        <v>102</v>
      </c>
    </row>
    <row r="203" s="10" customFormat="1" ht="16.5" customHeight="1">
      <c r="B203" s="224"/>
      <c r="C203" s="225"/>
      <c r="D203" s="225"/>
      <c r="E203" s="226" t="s">
        <v>22</v>
      </c>
      <c r="F203" s="244" t="s">
        <v>333</v>
      </c>
      <c r="G203" s="225"/>
      <c r="H203" s="225"/>
      <c r="I203" s="225"/>
      <c r="J203" s="225"/>
      <c r="K203" s="229">
        <v>11.5</v>
      </c>
      <c r="L203" s="225"/>
      <c r="M203" s="225"/>
      <c r="N203" s="225"/>
      <c r="O203" s="225"/>
      <c r="P203" s="225"/>
      <c r="Q203" s="225"/>
      <c r="R203" s="230"/>
      <c r="T203" s="231"/>
      <c r="U203" s="225"/>
      <c r="V203" s="225"/>
      <c r="W203" s="225"/>
      <c r="X203" s="225"/>
      <c r="Y203" s="225"/>
      <c r="Z203" s="225"/>
      <c r="AA203" s="232"/>
      <c r="AT203" s="233" t="s">
        <v>172</v>
      </c>
      <c r="AU203" s="233" t="s">
        <v>102</v>
      </c>
      <c r="AV203" s="10" t="s">
        <v>102</v>
      </c>
      <c r="AW203" s="10" t="s">
        <v>38</v>
      </c>
      <c r="AX203" s="10" t="s">
        <v>86</v>
      </c>
      <c r="AY203" s="233" t="s">
        <v>148</v>
      </c>
    </row>
    <row r="204" s="1" customFormat="1" ht="25.5" customHeight="1">
      <c r="B204" s="46"/>
      <c r="C204" s="213" t="s">
        <v>334</v>
      </c>
      <c r="D204" s="213" t="s">
        <v>149</v>
      </c>
      <c r="E204" s="214" t="s">
        <v>335</v>
      </c>
      <c r="F204" s="215" t="s">
        <v>336</v>
      </c>
      <c r="G204" s="215"/>
      <c r="H204" s="215"/>
      <c r="I204" s="215"/>
      <c r="J204" s="216" t="s">
        <v>183</v>
      </c>
      <c r="K204" s="217">
        <v>20.800000000000001</v>
      </c>
      <c r="L204" s="218">
        <v>0</v>
      </c>
      <c r="M204" s="219"/>
      <c r="N204" s="220">
        <f>ROUND(L204*K204,2)</f>
        <v>0</v>
      </c>
      <c r="O204" s="220"/>
      <c r="P204" s="220"/>
      <c r="Q204" s="220"/>
      <c r="R204" s="48"/>
      <c r="T204" s="221" t="s">
        <v>22</v>
      </c>
      <c r="U204" s="56" t="s">
        <v>46</v>
      </c>
      <c r="V204" s="47"/>
      <c r="W204" s="222">
        <f>V204*K204</f>
        <v>0</v>
      </c>
      <c r="X204" s="222">
        <v>0.037010000000000001</v>
      </c>
      <c r="Y204" s="222">
        <f>X204*K204</f>
        <v>0.76980800000000005</v>
      </c>
      <c r="Z204" s="222">
        <v>0</v>
      </c>
      <c r="AA204" s="223">
        <f>Z204*K204</f>
        <v>0</v>
      </c>
      <c r="AR204" s="22" t="s">
        <v>153</v>
      </c>
      <c r="AT204" s="22" t="s">
        <v>149</v>
      </c>
      <c r="AU204" s="22" t="s">
        <v>102</v>
      </c>
      <c r="AY204" s="22" t="s">
        <v>148</v>
      </c>
      <c r="BE204" s="137">
        <f>IF(U204="základní",N204,0)</f>
        <v>0</v>
      </c>
      <c r="BF204" s="137">
        <f>IF(U204="snížená",N204,0)</f>
        <v>0</v>
      </c>
      <c r="BG204" s="137">
        <f>IF(U204="zákl. přenesená",N204,0)</f>
        <v>0</v>
      </c>
      <c r="BH204" s="137">
        <f>IF(U204="sníž. přenesená",N204,0)</f>
        <v>0</v>
      </c>
      <c r="BI204" s="137">
        <f>IF(U204="nulová",N204,0)</f>
        <v>0</v>
      </c>
      <c r="BJ204" s="22" t="s">
        <v>86</v>
      </c>
      <c r="BK204" s="137">
        <f>ROUND(L204*K204,2)</f>
        <v>0</v>
      </c>
      <c r="BL204" s="22" t="s">
        <v>153</v>
      </c>
      <c r="BM204" s="22" t="s">
        <v>337</v>
      </c>
    </row>
    <row r="205" s="10" customFormat="1" ht="16.5" customHeight="1">
      <c r="B205" s="224"/>
      <c r="C205" s="225"/>
      <c r="D205" s="225"/>
      <c r="E205" s="226" t="s">
        <v>22</v>
      </c>
      <c r="F205" s="227" t="s">
        <v>338</v>
      </c>
      <c r="G205" s="228"/>
      <c r="H205" s="228"/>
      <c r="I205" s="228"/>
      <c r="J205" s="225"/>
      <c r="K205" s="229">
        <v>20.800000000000001</v>
      </c>
      <c r="L205" s="225"/>
      <c r="M205" s="225"/>
      <c r="N205" s="225"/>
      <c r="O205" s="225"/>
      <c r="P205" s="225"/>
      <c r="Q205" s="225"/>
      <c r="R205" s="230"/>
      <c r="T205" s="231"/>
      <c r="U205" s="225"/>
      <c r="V205" s="225"/>
      <c r="W205" s="225"/>
      <c r="X205" s="225"/>
      <c r="Y205" s="225"/>
      <c r="Z205" s="225"/>
      <c r="AA205" s="232"/>
      <c r="AT205" s="233" t="s">
        <v>172</v>
      </c>
      <c r="AU205" s="233" t="s">
        <v>102</v>
      </c>
      <c r="AV205" s="10" t="s">
        <v>102</v>
      </c>
      <c r="AW205" s="10" t="s">
        <v>38</v>
      </c>
      <c r="AX205" s="10" t="s">
        <v>86</v>
      </c>
      <c r="AY205" s="233" t="s">
        <v>148</v>
      </c>
    </row>
    <row r="206" s="1" customFormat="1" ht="25.5" customHeight="1">
      <c r="B206" s="46"/>
      <c r="C206" s="245" t="s">
        <v>339</v>
      </c>
      <c r="D206" s="245" t="s">
        <v>219</v>
      </c>
      <c r="E206" s="246" t="s">
        <v>340</v>
      </c>
      <c r="F206" s="247" t="s">
        <v>341</v>
      </c>
      <c r="G206" s="247"/>
      <c r="H206" s="247"/>
      <c r="I206" s="247"/>
      <c r="J206" s="248" t="s">
        <v>183</v>
      </c>
      <c r="K206" s="249">
        <v>96</v>
      </c>
      <c r="L206" s="250">
        <v>0</v>
      </c>
      <c r="M206" s="251"/>
      <c r="N206" s="252">
        <f>ROUND(L206*K206,2)</f>
        <v>0</v>
      </c>
      <c r="O206" s="220"/>
      <c r="P206" s="220"/>
      <c r="Q206" s="220"/>
      <c r="R206" s="48"/>
      <c r="T206" s="221" t="s">
        <v>22</v>
      </c>
      <c r="U206" s="56" t="s">
        <v>46</v>
      </c>
      <c r="V206" s="47"/>
      <c r="W206" s="222">
        <f>V206*K206</f>
        <v>0</v>
      </c>
      <c r="X206" s="222">
        <v>0.019480000000000001</v>
      </c>
      <c r="Y206" s="222">
        <f>X206*K206</f>
        <v>1.8700800000000002</v>
      </c>
      <c r="Z206" s="222">
        <v>0</v>
      </c>
      <c r="AA206" s="223">
        <f>Z206*K206</f>
        <v>0</v>
      </c>
      <c r="AR206" s="22" t="s">
        <v>185</v>
      </c>
      <c r="AT206" s="22" t="s">
        <v>219</v>
      </c>
      <c r="AU206" s="22" t="s">
        <v>102</v>
      </c>
      <c r="AY206" s="22" t="s">
        <v>148</v>
      </c>
      <c r="BE206" s="137">
        <f>IF(U206="základní",N206,0)</f>
        <v>0</v>
      </c>
      <c r="BF206" s="137">
        <f>IF(U206="snížená",N206,0)</f>
        <v>0</v>
      </c>
      <c r="BG206" s="137">
        <f>IF(U206="zákl. přenesená",N206,0)</f>
        <v>0</v>
      </c>
      <c r="BH206" s="137">
        <f>IF(U206="sníž. přenesená",N206,0)</f>
        <v>0</v>
      </c>
      <c r="BI206" s="137">
        <f>IF(U206="nulová",N206,0)</f>
        <v>0</v>
      </c>
      <c r="BJ206" s="22" t="s">
        <v>86</v>
      </c>
      <c r="BK206" s="137">
        <f>ROUND(L206*K206,2)</f>
        <v>0</v>
      </c>
      <c r="BL206" s="22" t="s">
        <v>153</v>
      </c>
      <c r="BM206" s="22" t="s">
        <v>342</v>
      </c>
    </row>
    <row r="207" s="10" customFormat="1" ht="16.5" customHeight="1">
      <c r="B207" s="224"/>
      <c r="C207" s="225"/>
      <c r="D207" s="225"/>
      <c r="E207" s="226" t="s">
        <v>22</v>
      </c>
      <c r="F207" s="227" t="s">
        <v>272</v>
      </c>
      <c r="G207" s="228"/>
      <c r="H207" s="228"/>
      <c r="I207" s="228"/>
      <c r="J207" s="225"/>
      <c r="K207" s="229">
        <v>96</v>
      </c>
      <c r="L207" s="225"/>
      <c r="M207" s="225"/>
      <c r="N207" s="225"/>
      <c r="O207" s="225"/>
      <c r="P207" s="225"/>
      <c r="Q207" s="225"/>
      <c r="R207" s="230"/>
      <c r="T207" s="231"/>
      <c r="U207" s="225"/>
      <c r="V207" s="225"/>
      <c r="W207" s="225"/>
      <c r="X207" s="225"/>
      <c r="Y207" s="225"/>
      <c r="Z207" s="225"/>
      <c r="AA207" s="232"/>
      <c r="AT207" s="233" t="s">
        <v>172</v>
      </c>
      <c r="AU207" s="233" t="s">
        <v>102</v>
      </c>
      <c r="AV207" s="10" t="s">
        <v>102</v>
      </c>
      <c r="AW207" s="10" t="s">
        <v>38</v>
      </c>
      <c r="AX207" s="10" t="s">
        <v>86</v>
      </c>
      <c r="AY207" s="233" t="s">
        <v>148</v>
      </c>
    </row>
    <row r="208" s="1" customFormat="1" ht="25.5" customHeight="1">
      <c r="B208" s="46"/>
      <c r="C208" s="213" t="s">
        <v>343</v>
      </c>
      <c r="D208" s="213" t="s">
        <v>149</v>
      </c>
      <c r="E208" s="214" t="s">
        <v>344</v>
      </c>
      <c r="F208" s="215" t="s">
        <v>345</v>
      </c>
      <c r="G208" s="215"/>
      <c r="H208" s="215"/>
      <c r="I208" s="215"/>
      <c r="J208" s="216" t="s">
        <v>183</v>
      </c>
      <c r="K208" s="217">
        <v>75.200000000000003</v>
      </c>
      <c r="L208" s="218">
        <v>0</v>
      </c>
      <c r="M208" s="219"/>
      <c r="N208" s="220">
        <f>ROUND(L208*K208,2)</f>
        <v>0</v>
      </c>
      <c r="O208" s="220"/>
      <c r="P208" s="220"/>
      <c r="Q208" s="220"/>
      <c r="R208" s="48"/>
      <c r="T208" s="221" t="s">
        <v>22</v>
      </c>
      <c r="U208" s="56" t="s">
        <v>46</v>
      </c>
      <c r="V208" s="47"/>
      <c r="W208" s="222">
        <f>V208*K208</f>
        <v>0</v>
      </c>
      <c r="X208" s="222">
        <v>0.037010000000000001</v>
      </c>
      <c r="Y208" s="222">
        <f>X208*K208</f>
        <v>2.7831520000000003</v>
      </c>
      <c r="Z208" s="222">
        <v>0</v>
      </c>
      <c r="AA208" s="223">
        <f>Z208*K208</f>
        <v>0</v>
      </c>
      <c r="AR208" s="22" t="s">
        <v>153</v>
      </c>
      <c r="AT208" s="22" t="s">
        <v>149</v>
      </c>
      <c r="AU208" s="22" t="s">
        <v>102</v>
      </c>
      <c r="AY208" s="22" t="s">
        <v>148</v>
      </c>
      <c r="BE208" s="137">
        <f>IF(U208="základní",N208,0)</f>
        <v>0</v>
      </c>
      <c r="BF208" s="137">
        <f>IF(U208="snížená",N208,0)</f>
        <v>0</v>
      </c>
      <c r="BG208" s="137">
        <f>IF(U208="zákl. přenesená",N208,0)</f>
        <v>0</v>
      </c>
      <c r="BH208" s="137">
        <f>IF(U208="sníž. přenesená",N208,0)</f>
        <v>0</v>
      </c>
      <c r="BI208" s="137">
        <f>IF(U208="nulová",N208,0)</f>
        <v>0</v>
      </c>
      <c r="BJ208" s="22" t="s">
        <v>86</v>
      </c>
      <c r="BK208" s="137">
        <f>ROUND(L208*K208,2)</f>
        <v>0</v>
      </c>
      <c r="BL208" s="22" t="s">
        <v>153</v>
      </c>
      <c r="BM208" s="22" t="s">
        <v>346</v>
      </c>
    </row>
    <row r="209" s="10" customFormat="1" ht="16.5" customHeight="1">
      <c r="B209" s="224"/>
      <c r="C209" s="225"/>
      <c r="D209" s="225"/>
      <c r="E209" s="226" t="s">
        <v>22</v>
      </c>
      <c r="F209" s="227" t="s">
        <v>347</v>
      </c>
      <c r="G209" s="228"/>
      <c r="H209" s="228"/>
      <c r="I209" s="228"/>
      <c r="J209" s="225"/>
      <c r="K209" s="229">
        <v>75.200000000000003</v>
      </c>
      <c r="L209" s="225"/>
      <c r="M209" s="225"/>
      <c r="N209" s="225"/>
      <c r="O209" s="225"/>
      <c r="P209" s="225"/>
      <c r="Q209" s="225"/>
      <c r="R209" s="230"/>
      <c r="T209" s="231"/>
      <c r="U209" s="225"/>
      <c r="V209" s="225"/>
      <c r="W209" s="225"/>
      <c r="X209" s="225"/>
      <c r="Y209" s="225"/>
      <c r="Z209" s="225"/>
      <c r="AA209" s="232"/>
      <c r="AT209" s="233" t="s">
        <v>172</v>
      </c>
      <c r="AU209" s="233" t="s">
        <v>102</v>
      </c>
      <c r="AV209" s="10" t="s">
        <v>102</v>
      </c>
      <c r="AW209" s="10" t="s">
        <v>38</v>
      </c>
      <c r="AX209" s="10" t="s">
        <v>86</v>
      </c>
      <c r="AY209" s="233" t="s">
        <v>148</v>
      </c>
    </row>
    <row r="210" s="1" customFormat="1" ht="25.5" customHeight="1">
      <c r="B210" s="46"/>
      <c r="C210" s="213" t="s">
        <v>348</v>
      </c>
      <c r="D210" s="213" t="s">
        <v>149</v>
      </c>
      <c r="E210" s="214" t="s">
        <v>349</v>
      </c>
      <c r="F210" s="215" t="s">
        <v>350</v>
      </c>
      <c r="G210" s="215"/>
      <c r="H210" s="215"/>
      <c r="I210" s="215"/>
      <c r="J210" s="216" t="s">
        <v>162</v>
      </c>
      <c r="K210" s="217">
        <v>16</v>
      </c>
      <c r="L210" s="218">
        <v>0</v>
      </c>
      <c r="M210" s="219"/>
      <c r="N210" s="220">
        <f>ROUND(L210*K210,2)</f>
        <v>0</v>
      </c>
      <c r="O210" s="220"/>
      <c r="P210" s="220"/>
      <c r="Q210" s="220"/>
      <c r="R210" s="48"/>
      <c r="T210" s="221" t="s">
        <v>22</v>
      </c>
      <c r="U210" s="56" t="s">
        <v>46</v>
      </c>
      <c r="V210" s="47"/>
      <c r="W210" s="222">
        <f>V210*K210</f>
        <v>0</v>
      </c>
      <c r="X210" s="222">
        <v>0.00060999999999999997</v>
      </c>
      <c r="Y210" s="222">
        <f>X210*K210</f>
        <v>0.0097599999999999996</v>
      </c>
      <c r="Z210" s="222">
        <v>0</v>
      </c>
      <c r="AA210" s="223">
        <f>Z210*K210</f>
        <v>0</v>
      </c>
      <c r="AR210" s="22" t="s">
        <v>153</v>
      </c>
      <c r="AT210" s="22" t="s">
        <v>149</v>
      </c>
      <c r="AU210" s="22" t="s">
        <v>102</v>
      </c>
      <c r="AY210" s="22" t="s">
        <v>148</v>
      </c>
      <c r="BE210" s="137">
        <f>IF(U210="základní",N210,0)</f>
        <v>0</v>
      </c>
      <c r="BF210" s="137">
        <f>IF(U210="snížená",N210,0)</f>
        <v>0</v>
      </c>
      <c r="BG210" s="137">
        <f>IF(U210="zákl. přenesená",N210,0)</f>
        <v>0</v>
      </c>
      <c r="BH210" s="137">
        <f>IF(U210="sníž. přenesená",N210,0)</f>
        <v>0</v>
      </c>
      <c r="BI210" s="137">
        <f>IF(U210="nulová",N210,0)</f>
        <v>0</v>
      </c>
      <c r="BJ210" s="22" t="s">
        <v>86</v>
      </c>
      <c r="BK210" s="137">
        <f>ROUND(L210*K210,2)</f>
        <v>0</v>
      </c>
      <c r="BL210" s="22" t="s">
        <v>153</v>
      </c>
      <c r="BM210" s="22" t="s">
        <v>351</v>
      </c>
    </row>
    <row r="211" s="10" customFormat="1" ht="16.5" customHeight="1">
      <c r="B211" s="224"/>
      <c r="C211" s="225"/>
      <c r="D211" s="225"/>
      <c r="E211" s="226" t="s">
        <v>22</v>
      </c>
      <c r="F211" s="227" t="s">
        <v>352</v>
      </c>
      <c r="G211" s="228"/>
      <c r="H211" s="228"/>
      <c r="I211" s="228"/>
      <c r="J211" s="225"/>
      <c r="K211" s="229">
        <v>16</v>
      </c>
      <c r="L211" s="225"/>
      <c r="M211" s="225"/>
      <c r="N211" s="225"/>
      <c r="O211" s="225"/>
      <c r="P211" s="225"/>
      <c r="Q211" s="225"/>
      <c r="R211" s="230"/>
      <c r="T211" s="231"/>
      <c r="U211" s="225"/>
      <c r="V211" s="225"/>
      <c r="W211" s="225"/>
      <c r="X211" s="225"/>
      <c r="Y211" s="225"/>
      <c r="Z211" s="225"/>
      <c r="AA211" s="232"/>
      <c r="AT211" s="233" t="s">
        <v>172</v>
      </c>
      <c r="AU211" s="233" t="s">
        <v>102</v>
      </c>
      <c r="AV211" s="10" t="s">
        <v>102</v>
      </c>
      <c r="AW211" s="10" t="s">
        <v>38</v>
      </c>
      <c r="AX211" s="10" t="s">
        <v>81</v>
      </c>
      <c r="AY211" s="233" t="s">
        <v>148</v>
      </c>
    </row>
    <row r="212" s="11" customFormat="1" ht="16.5" customHeight="1">
      <c r="B212" s="234"/>
      <c r="C212" s="235"/>
      <c r="D212" s="235"/>
      <c r="E212" s="236" t="s">
        <v>22</v>
      </c>
      <c r="F212" s="237" t="s">
        <v>173</v>
      </c>
      <c r="G212" s="235"/>
      <c r="H212" s="235"/>
      <c r="I212" s="235"/>
      <c r="J212" s="235"/>
      <c r="K212" s="238">
        <v>16</v>
      </c>
      <c r="L212" s="235"/>
      <c r="M212" s="235"/>
      <c r="N212" s="235"/>
      <c r="O212" s="235"/>
      <c r="P212" s="235"/>
      <c r="Q212" s="235"/>
      <c r="R212" s="239"/>
      <c r="T212" s="240"/>
      <c r="U212" s="235"/>
      <c r="V212" s="235"/>
      <c r="W212" s="235"/>
      <c r="X212" s="235"/>
      <c r="Y212" s="235"/>
      <c r="Z212" s="235"/>
      <c r="AA212" s="241"/>
      <c r="AT212" s="242" t="s">
        <v>172</v>
      </c>
      <c r="AU212" s="242" t="s">
        <v>102</v>
      </c>
      <c r="AV212" s="11" t="s">
        <v>153</v>
      </c>
      <c r="AW212" s="11" t="s">
        <v>38</v>
      </c>
      <c r="AX212" s="11" t="s">
        <v>86</v>
      </c>
      <c r="AY212" s="242" t="s">
        <v>148</v>
      </c>
    </row>
    <row r="213" s="1" customFormat="1" ht="16.5" customHeight="1">
      <c r="B213" s="46"/>
      <c r="C213" s="245" t="s">
        <v>353</v>
      </c>
      <c r="D213" s="245" t="s">
        <v>219</v>
      </c>
      <c r="E213" s="246" t="s">
        <v>354</v>
      </c>
      <c r="F213" s="247" t="s">
        <v>355</v>
      </c>
      <c r="G213" s="247"/>
      <c r="H213" s="247"/>
      <c r="I213" s="247"/>
      <c r="J213" s="248" t="s">
        <v>222</v>
      </c>
      <c r="K213" s="249">
        <v>363.60000000000002</v>
      </c>
      <c r="L213" s="250">
        <v>0</v>
      </c>
      <c r="M213" s="251"/>
      <c r="N213" s="252">
        <f>ROUND(L213*K213,2)</f>
        <v>0</v>
      </c>
      <c r="O213" s="220"/>
      <c r="P213" s="220"/>
      <c r="Q213" s="220"/>
      <c r="R213" s="48"/>
      <c r="T213" s="221" t="s">
        <v>22</v>
      </c>
      <c r="U213" s="56" t="s">
        <v>46</v>
      </c>
      <c r="V213" s="47"/>
      <c r="W213" s="222">
        <f>V213*K213</f>
        <v>0</v>
      </c>
      <c r="X213" s="222">
        <v>1</v>
      </c>
      <c r="Y213" s="222">
        <f>X213*K213</f>
        <v>363.60000000000002</v>
      </c>
      <c r="Z213" s="222">
        <v>0</v>
      </c>
      <c r="AA213" s="223">
        <f>Z213*K213</f>
        <v>0</v>
      </c>
      <c r="AR213" s="22" t="s">
        <v>185</v>
      </c>
      <c r="AT213" s="22" t="s">
        <v>219</v>
      </c>
      <c r="AU213" s="22" t="s">
        <v>102</v>
      </c>
      <c r="AY213" s="22" t="s">
        <v>148</v>
      </c>
      <c r="BE213" s="137">
        <f>IF(U213="základní",N213,0)</f>
        <v>0</v>
      </c>
      <c r="BF213" s="137">
        <f>IF(U213="snížená",N213,0)</f>
        <v>0</v>
      </c>
      <c r="BG213" s="137">
        <f>IF(U213="zákl. přenesená",N213,0)</f>
        <v>0</v>
      </c>
      <c r="BH213" s="137">
        <f>IF(U213="sníž. přenesená",N213,0)</f>
        <v>0</v>
      </c>
      <c r="BI213" s="137">
        <f>IF(U213="nulová",N213,0)</f>
        <v>0</v>
      </c>
      <c r="BJ213" s="22" t="s">
        <v>86</v>
      </c>
      <c r="BK213" s="137">
        <f>ROUND(L213*K213,2)</f>
        <v>0</v>
      </c>
      <c r="BL213" s="22" t="s">
        <v>153</v>
      </c>
      <c r="BM213" s="22" t="s">
        <v>356</v>
      </c>
    </row>
    <row r="214" s="10" customFormat="1" ht="16.5" customHeight="1">
      <c r="B214" s="224"/>
      <c r="C214" s="225"/>
      <c r="D214" s="225"/>
      <c r="E214" s="226" t="s">
        <v>22</v>
      </c>
      <c r="F214" s="227" t="s">
        <v>357</v>
      </c>
      <c r="G214" s="228"/>
      <c r="H214" s="228"/>
      <c r="I214" s="228"/>
      <c r="J214" s="225"/>
      <c r="K214" s="229">
        <v>363.60000000000002</v>
      </c>
      <c r="L214" s="225"/>
      <c r="M214" s="225"/>
      <c r="N214" s="225"/>
      <c r="O214" s="225"/>
      <c r="P214" s="225"/>
      <c r="Q214" s="225"/>
      <c r="R214" s="230"/>
      <c r="T214" s="231"/>
      <c r="U214" s="225"/>
      <c r="V214" s="225"/>
      <c r="W214" s="225"/>
      <c r="X214" s="225"/>
      <c r="Y214" s="225"/>
      <c r="Z214" s="225"/>
      <c r="AA214" s="232"/>
      <c r="AT214" s="233" t="s">
        <v>172</v>
      </c>
      <c r="AU214" s="233" t="s">
        <v>102</v>
      </c>
      <c r="AV214" s="10" t="s">
        <v>102</v>
      </c>
      <c r="AW214" s="10" t="s">
        <v>38</v>
      </c>
      <c r="AX214" s="10" t="s">
        <v>86</v>
      </c>
      <c r="AY214" s="233" t="s">
        <v>148</v>
      </c>
    </row>
    <row r="215" s="1" customFormat="1" ht="25.5" customHeight="1">
      <c r="B215" s="46"/>
      <c r="C215" s="213" t="s">
        <v>358</v>
      </c>
      <c r="D215" s="213" t="s">
        <v>149</v>
      </c>
      <c r="E215" s="214" t="s">
        <v>359</v>
      </c>
      <c r="F215" s="215" t="s">
        <v>360</v>
      </c>
      <c r="G215" s="215"/>
      <c r="H215" s="215"/>
      <c r="I215" s="215"/>
      <c r="J215" s="216" t="s">
        <v>177</v>
      </c>
      <c r="K215" s="217">
        <v>45</v>
      </c>
      <c r="L215" s="218">
        <v>0</v>
      </c>
      <c r="M215" s="219"/>
      <c r="N215" s="220">
        <f>ROUND(L215*K215,2)</f>
        <v>0</v>
      </c>
      <c r="O215" s="220"/>
      <c r="P215" s="220"/>
      <c r="Q215" s="220"/>
      <c r="R215" s="48"/>
      <c r="T215" s="221" t="s">
        <v>22</v>
      </c>
      <c r="U215" s="56" t="s">
        <v>46</v>
      </c>
      <c r="V215" s="47"/>
      <c r="W215" s="222">
        <f>V215*K215</f>
        <v>0</v>
      </c>
      <c r="X215" s="222">
        <v>1.9312499999999999</v>
      </c>
      <c r="Y215" s="222">
        <f>X215*K215</f>
        <v>86.90625</v>
      </c>
      <c r="Z215" s="222">
        <v>0</v>
      </c>
      <c r="AA215" s="223">
        <f>Z215*K215</f>
        <v>0</v>
      </c>
      <c r="AR215" s="22" t="s">
        <v>153</v>
      </c>
      <c r="AT215" s="22" t="s">
        <v>149</v>
      </c>
      <c r="AU215" s="22" t="s">
        <v>102</v>
      </c>
      <c r="AY215" s="22" t="s">
        <v>148</v>
      </c>
      <c r="BE215" s="137">
        <f>IF(U215="základní",N215,0)</f>
        <v>0</v>
      </c>
      <c r="BF215" s="137">
        <f>IF(U215="snížená",N215,0)</f>
        <v>0</v>
      </c>
      <c r="BG215" s="137">
        <f>IF(U215="zákl. přenesená",N215,0)</f>
        <v>0</v>
      </c>
      <c r="BH215" s="137">
        <f>IF(U215="sníž. přenesená",N215,0)</f>
        <v>0</v>
      </c>
      <c r="BI215" s="137">
        <f>IF(U215="nulová",N215,0)</f>
        <v>0</v>
      </c>
      <c r="BJ215" s="22" t="s">
        <v>86</v>
      </c>
      <c r="BK215" s="137">
        <f>ROUND(L215*K215,2)</f>
        <v>0</v>
      </c>
      <c r="BL215" s="22" t="s">
        <v>153</v>
      </c>
      <c r="BM215" s="22" t="s">
        <v>361</v>
      </c>
    </row>
    <row r="216" s="10" customFormat="1" ht="16.5" customHeight="1">
      <c r="B216" s="224"/>
      <c r="C216" s="225"/>
      <c r="D216" s="225"/>
      <c r="E216" s="226" t="s">
        <v>22</v>
      </c>
      <c r="F216" s="227" t="s">
        <v>362</v>
      </c>
      <c r="G216" s="228"/>
      <c r="H216" s="228"/>
      <c r="I216" s="228"/>
      <c r="J216" s="225"/>
      <c r="K216" s="229">
        <v>45</v>
      </c>
      <c r="L216" s="225"/>
      <c r="M216" s="225"/>
      <c r="N216" s="225"/>
      <c r="O216" s="225"/>
      <c r="P216" s="225"/>
      <c r="Q216" s="225"/>
      <c r="R216" s="230"/>
      <c r="T216" s="231"/>
      <c r="U216" s="225"/>
      <c r="V216" s="225"/>
      <c r="W216" s="225"/>
      <c r="X216" s="225"/>
      <c r="Y216" s="225"/>
      <c r="Z216" s="225"/>
      <c r="AA216" s="232"/>
      <c r="AT216" s="233" t="s">
        <v>172</v>
      </c>
      <c r="AU216" s="233" t="s">
        <v>102</v>
      </c>
      <c r="AV216" s="10" t="s">
        <v>102</v>
      </c>
      <c r="AW216" s="10" t="s">
        <v>38</v>
      </c>
      <c r="AX216" s="10" t="s">
        <v>81</v>
      </c>
      <c r="AY216" s="233" t="s">
        <v>148</v>
      </c>
    </row>
    <row r="217" s="11" customFormat="1" ht="16.5" customHeight="1">
      <c r="B217" s="234"/>
      <c r="C217" s="235"/>
      <c r="D217" s="235"/>
      <c r="E217" s="236" t="s">
        <v>22</v>
      </c>
      <c r="F217" s="237" t="s">
        <v>173</v>
      </c>
      <c r="G217" s="235"/>
      <c r="H217" s="235"/>
      <c r="I217" s="235"/>
      <c r="J217" s="235"/>
      <c r="K217" s="238">
        <v>45</v>
      </c>
      <c r="L217" s="235"/>
      <c r="M217" s="235"/>
      <c r="N217" s="235"/>
      <c r="O217" s="235"/>
      <c r="P217" s="235"/>
      <c r="Q217" s="235"/>
      <c r="R217" s="239"/>
      <c r="T217" s="240"/>
      <c r="U217" s="235"/>
      <c r="V217" s="235"/>
      <c r="W217" s="235"/>
      <c r="X217" s="235"/>
      <c r="Y217" s="235"/>
      <c r="Z217" s="235"/>
      <c r="AA217" s="241"/>
      <c r="AT217" s="242" t="s">
        <v>172</v>
      </c>
      <c r="AU217" s="242" t="s">
        <v>102</v>
      </c>
      <c r="AV217" s="11" t="s">
        <v>153</v>
      </c>
      <c r="AW217" s="11" t="s">
        <v>38</v>
      </c>
      <c r="AX217" s="11" t="s">
        <v>86</v>
      </c>
      <c r="AY217" s="242" t="s">
        <v>148</v>
      </c>
    </row>
    <row r="218" s="9" customFormat="1" ht="29.88" customHeight="1">
      <c r="B218" s="199"/>
      <c r="C218" s="200"/>
      <c r="D218" s="210" t="s">
        <v>113</v>
      </c>
      <c r="E218" s="210"/>
      <c r="F218" s="210"/>
      <c r="G218" s="210"/>
      <c r="H218" s="210"/>
      <c r="I218" s="210"/>
      <c r="J218" s="210"/>
      <c r="K218" s="210"/>
      <c r="L218" s="210"/>
      <c r="M218" s="210"/>
      <c r="N218" s="211">
        <f>BK218</f>
        <v>0</v>
      </c>
      <c r="O218" s="212"/>
      <c r="P218" s="212"/>
      <c r="Q218" s="212"/>
      <c r="R218" s="203"/>
      <c r="T218" s="204"/>
      <c r="U218" s="200"/>
      <c r="V218" s="200"/>
      <c r="W218" s="205">
        <f>SUM(W219:W227)</f>
        <v>0</v>
      </c>
      <c r="X218" s="200"/>
      <c r="Y218" s="205">
        <f>SUM(Y219:Y227)</f>
        <v>22.070249</v>
      </c>
      <c r="Z218" s="200"/>
      <c r="AA218" s="206">
        <f>SUM(AA219:AA227)</f>
        <v>0</v>
      </c>
      <c r="AR218" s="207" t="s">
        <v>86</v>
      </c>
      <c r="AT218" s="208" t="s">
        <v>80</v>
      </c>
      <c r="AU218" s="208" t="s">
        <v>86</v>
      </c>
      <c r="AY218" s="207" t="s">
        <v>148</v>
      </c>
      <c r="BK218" s="209">
        <f>SUM(BK219:BK227)</f>
        <v>0</v>
      </c>
    </row>
    <row r="219" s="1" customFormat="1" ht="25.5" customHeight="1">
      <c r="B219" s="46"/>
      <c r="C219" s="213" t="s">
        <v>363</v>
      </c>
      <c r="D219" s="213" t="s">
        <v>149</v>
      </c>
      <c r="E219" s="214" t="s">
        <v>364</v>
      </c>
      <c r="F219" s="215" t="s">
        <v>365</v>
      </c>
      <c r="G219" s="215"/>
      <c r="H219" s="215"/>
      <c r="I219" s="215"/>
      <c r="J219" s="216" t="s">
        <v>177</v>
      </c>
      <c r="K219" s="217">
        <v>17.300000000000001</v>
      </c>
      <c r="L219" s="218">
        <v>0</v>
      </c>
      <c r="M219" s="219"/>
      <c r="N219" s="220">
        <f>ROUND(L219*K219,2)</f>
        <v>0</v>
      </c>
      <c r="O219" s="220"/>
      <c r="P219" s="220"/>
      <c r="Q219" s="220"/>
      <c r="R219" s="48"/>
      <c r="T219" s="221" t="s">
        <v>22</v>
      </c>
      <c r="U219" s="56" t="s">
        <v>46</v>
      </c>
      <c r="V219" s="47"/>
      <c r="W219" s="222">
        <f>V219*K219</f>
        <v>0</v>
      </c>
      <c r="X219" s="222">
        <v>0.75022999999999995</v>
      </c>
      <c r="Y219" s="222">
        <f>X219*K219</f>
        <v>12.978978999999999</v>
      </c>
      <c r="Z219" s="222">
        <v>0</v>
      </c>
      <c r="AA219" s="223">
        <f>Z219*K219</f>
        <v>0</v>
      </c>
      <c r="AR219" s="22" t="s">
        <v>153</v>
      </c>
      <c r="AT219" s="22" t="s">
        <v>149</v>
      </c>
      <c r="AU219" s="22" t="s">
        <v>102</v>
      </c>
      <c r="AY219" s="22" t="s">
        <v>148</v>
      </c>
      <c r="BE219" s="137">
        <f>IF(U219="základní",N219,0)</f>
        <v>0</v>
      </c>
      <c r="BF219" s="137">
        <f>IF(U219="snížená",N219,0)</f>
        <v>0</v>
      </c>
      <c r="BG219" s="137">
        <f>IF(U219="zákl. přenesená",N219,0)</f>
        <v>0</v>
      </c>
      <c r="BH219" s="137">
        <f>IF(U219="sníž. přenesená",N219,0)</f>
        <v>0</v>
      </c>
      <c r="BI219" s="137">
        <f>IF(U219="nulová",N219,0)</f>
        <v>0</v>
      </c>
      <c r="BJ219" s="22" t="s">
        <v>86</v>
      </c>
      <c r="BK219" s="137">
        <f>ROUND(L219*K219,2)</f>
        <v>0</v>
      </c>
      <c r="BL219" s="22" t="s">
        <v>153</v>
      </c>
      <c r="BM219" s="22" t="s">
        <v>366</v>
      </c>
    </row>
    <row r="220" s="1" customFormat="1" ht="16.5" customHeight="1">
      <c r="B220" s="46"/>
      <c r="C220" s="47"/>
      <c r="D220" s="47"/>
      <c r="E220" s="47"/>
      <c r="F220" s="243" t="s">
        <v>367</v>
      </c>
      <c r="G220" s="67"/>
      <c r="H220" s="67"/>
      <c r="I220" s="67"/>
      <c r="J220" s="47"/>
      <c r="K220" s="47"/>
      <c r="L220" s="47"/>
      <c r="M220" s="47"/>
      <c r="N220" s="47"/>
      <c r="O220" s="47"/>
      <c r="P220" s="47"/>
      <c r="Q220" s="47"/>
      <c r="R220" s="48"/>
      <c r="T220" s="183"/>
      <c r="U220" s="47"/>
      <c r="V220" s="47"/>
      <c r="W220" s="47"/>
      <c r="X220" s="47"/>
      <c r="Y220" s="47"/>
      <c r="Z220" s="47"/>
      <c r="AA220" s="100"/>
      <c r="AT220" s="22" t="s">
        <v>211</v>
      </c>
      <c r="AU220" s="22" t="s">
        <v>102</v>
      </c>
    </row>
    <row r="221" s="1" customFormat="1" ht="25.5" customHeight="1">
      <c r="B221" s="46"/>
      <c r="C221" s="213" t="s">
        <v>368</v>
      </c>
      <c r="D221" s="213" t="s">
        <v>149</v>
      </c>
      <c r="E221" s="214" t="s">
        <v>369</v>
      </c>
      <c r="F221" s="215" t="s">
        <v>370</v>
      </c>
      <c r="G221" s="215"/>
      <c r="H221" s="215"/>
      <c r="I221" s="215"/>
      <c r="J221" s="216" t="s">
        <v>177</v>
      </c>
      <c r="K221" s="217">
        <v>3</v>
      </c>
      <c r="L221" s="218">
        <v>0</v>
      </c>
      <c r="M221" s="219"/>
      <c r="N221" s="220">
        <f>ROUND(L221*K221,2)</f>
        <v>0</v>
      </c>
      <c r="O221" s="220"/>
      <c r="P221" s="220"/>
      <c r="Q221" s="220"/>
      <c r="R221" s="48"/>
      <c r="T221" s="221" t="s">
        <v>22</v>
      </c>
      <c r="U221" s="56" t="s">
        <v>46</v>
      </c>
      <c r="V221" s="47"/>
      <c r="W221" s="222">
        <f>V221*K221</f>
        <v>0</v>
      </c>
      <c r="X221" s="222">
        <v>2.9013900000000001</v>
      </c>
      <c r="Y221" s="222">
        <f>X221*K221</f>
        <v>8.7041700000000013</v>
      </c>
      <c r="Z221" s="222">
        <v>0</v>
      </c>
      <c r="AA221" s="223">
        <f>Z221*K221</f>
        <v>0</v>
      </c>
      <c r="AR221" s="22" t="s">
        <v>153</v>
      </c>
      <c r="AT221" s="22" t="s">
        <v>149</v>
      </c>
      <c r="AU221" s="22" t="s">
        <v>102</v>
      </c>
      <c r="AY221" s="22" t="s">
        <v>148</v>
      </c>
      <c r="BE221" s="137">
        <f>IF(U221="základní",N221,0)</f>
        <v>0</v>
      </c>
      <c r="BF221" s="137">
        <f>IF(U221="snížená",N221,0)</f>
        <v>0</v>
      </c>
      <c r="BG221" s="137">
        <f>IF(U221="zákl. přenesená",N221,0)</f>
        <v>0</v>
      </c>
      <c r="BH221" s="137">
        <f>IF(U221="sníž. přenesená",N221,0)</f>
        <v>0</v>
      </c>
      <c r="BI221" s="137">
        <f>IF(U221="nulová",N221,0)</f>
        <v>0</v>
      </c>
      <c r="BJ221" s="22" t="s">
        <v>86</v>
      </c>
      <c r="BK221" s="137">
        <f>ROUND(L221*K221,2)</f>
        <v>0</v>
      </c>
      <c r="BL221" s="22" t="s">
        <v>153</v>
      </c>
      <c r="BM221" s="22" t="s">
        <v>371</v>
      </c>
    </row>
    <row r="222" s="1" customFormat="1" ht="16.5" customHeight="1">
      <c r="B222" s="46"/>
      <c r="C222" s="213" t="s">
        <v>372</v>
      </c>
      <c r="D222" s="213" t="s">
        <v>149</v>
      </c>
      <c r="E222" s="214" t="s">
        <v>373</v>
      </c>
      <c r="F222" s="215" t="s">
        <v>374</v>
      </c>
      <c r="G222" s="215"/>
      <c r="H222" s="215"/>
      <c r="I222" s="215"/>
      <c r="J222" s="216" t="s">
        <v>177</v>
      </c>
      <c r="K222" s="217">
        <v>1.6200000000000001</v>
      </c>
      <c r="L222" s="218">
        <v>0</v>
      </c>
      <c r="M222" s="219"/>
      <c r="N222" s="220">
        <f>ROUND(L222*K222,2)</f>
        <v>0</v>
      </c>
      <c r="O222" s="220"/>
      <c r="P222" s="220"/>
      <c r="Q222" s="220"/>
      <c r="R222" s="48"/>
      <c r="T222" s="221" t="s">
        <v>22</v>
      </c>
      <c r="U222" s="56" t="s">
        <v>46</v>
      </c>
      <c r="V222" s="47"/>
      <c r="W222" s="222">
        <f>V222*K222</f>
        <v>0</v>
      </c>
      <c r="X222" s="222">
        <v>0</v>
      </c>
      <c r="Y222" s="222">
        <f>X222*K222</f>
        <v>0</v>
      </c>
      <c r="Z222" s="222">
        <v>0</v>
      </c>
      <c r="AA222" s="223">
        <f>Z222*K222</f>
        <v>0</v>
      </c>
      <c r="AR222" s="22" t="s">
        <v>153</v>
      </c>
      <c r="AT222" s="22" t="s">
        <v>149</v>
      </c>
      <c r="AU222" s="22" t="s">
        <v>102</v>
      </c>
      <c r="AY222" s="22" t="s">
        <v>148</v>
      </c>
      <c r="BE222" s="137">
        <f>IF(U222="základní",N222,0)</f>
        <v>0</v>
      </c>
      <c r="BF222" s="137">
        <f>IF(U222="snížená",N222,0)</f>
        <v>0</v>
      </c>
      <c r="BG222" s="137">
        <f>IF(U222="zákl. přenesená",N222,0)</f>
        <v>0</v>
      </c>
      <c r="BH222" s="137">
        <f>IF(U222="sníž. přenesená",N222,0)</f>
        <v>0</v>
      </c>
      <c r="BI222" s="137">
        <f>IF(U222="nulová",N222,0)</f>
        <v>0</v>
      </c>
      <c r="BJ222" s="22" t="s">
        <v>86</v>
      </c>
      <c r="BK222" s="137">
        <f>ROUND(L222*K222,2)</f>
        <v>0</v>
      </c>
      <c r="BL222" s="22" t="s">
        <v>153</v>
      </c>
      <c r="BM222" s="22" t="s">
        <v>375</v>
      </c>
    </row>
    <row r="223" s="1" customFormat="1" ht="16.5" customHeight="1">
      <c r="B223" s="46"/>
      <c r="C223" s="47"/>
      <c r="D223" s="47"/>
      <c r="E223" s="47"/>
      <c r="F223" s="243" t="s">
        <v>376</v>
      </c>
      <c r="G223" s="67"/>
      <c r="H223" s="67"/>
      <c r="I223" s="67"/>
      <c r="J223" s="47"/>
      <c r="K223" s="47"/>
      <c r="L223" s="47"/>
      <c r="M223" s="47"/>
      <c r="N223" s="47"/>
      <c r="O223" s="47"/>
      <c r="P223" s="47"/>
      <c r="Q223" s="47"/>
      <c r="R223" s="48"/>
      <c r="T223" s="183"/>
      <c r="U223" s="47"/>
      <c r="V223" s="47"/>
      <c r="W223" s="47"/>
      <c r="X223" s="47"/>
      <c r="Y223" s="47"/>
      <c r="Z223" s="47"/>
      <c r="AA223" s="100"/>
      <c r="AT223" s="22" t="s">
        <v>211</v>
      </c>
      <c r="AU223" s="22" t="s">
        <v>102</v>
      </c>
    </row>
    <row r="224" s="10" customFormat="1" ht="16.5" customHeight="1">
      <c r="B224" s="224"/>
      <c r="C224" s="225"/>
      <c r="D224" s="225"/>
      <c r="E224" s="226" t="s">
        <v>22</v>
      </c>
      <c r="F224" s="244" t="s">
        <v>22</v>
      </c>
      <c r="G224" s="225"/>
      <c r="H224" s="225"/>
      <c r="I224" s="225"/>
      <c r="J224" s="225"/>
      <c r="K224" s="229">
        <v>0</v>
      </c>
      <c r="L224" s="225"/>
      <c r="M224" s="225"/>
      <c r="N224" s="225"/>
      <c r="O224" s="225"/>
      <c r="P224" s="225"/>
      <c r="Q224" s="225"/>
      <c r="R224" s="230"/>
      <c r="T224" s="231"/>
      <c r="U224" s="225"/>
      <c r="V224" s="225"/>
      <c r="W224" s="225"/>
      <c r="X224" s="225"/>
      <c r="Y224" s="225"/>
      <c r="Z224" s="225"/>
      <c r="AA224" s="232"/>
      <c r="AT224" s="233" t="s">
        <v>172</v>
      </c>
      <c r="AU224" s="233" t="s">
        <v>102</v>
      </c>
      <c r="AV224" s="10" t="s">
        <v>102</v>
      </c>
      <c r="AW224" s="10" t="s">
        <v>38</v>
      </c>
      <c r="AX224" s="10" t="s">
        <v>81</v>
      </c>
      <c r="AY224" s="233" t="s">
        <v>148</v>
      </c>
    </row>
    <row r="225" s="10" customFormat="1" ht="16.5" customHeight="1">
      <c r="B225" s="224"/>
      <c r="C225" s="225"/>
      <c r="D225" s="225"/>
      <c r="E225" s="226" t="s">
        <v>22</v>
      </c>
      <c r="F225" s="244" t="s">
        <v>377</v>
      </c>
      <c r="G225" s="225"/>
      <c r="H225" s="225"/>
      <c r="I225" s="225"/>
      <c r="J225" s="225"/>
      <c r="K225" s="229">
        <v>1.6200000000000001</v>
      </c>
      <c r="L225" s="225"/>
      <c r="M225" s="225"/>
      <c r="N225" s="225"/>
      <c r="O225" s="225"/>
      <c r="P225" s="225"/>
      <c r="Q225" s="225"/>
      <c r="R225" s="230"/>
      <c r="T225" s="231"/>
      <c r="U225" s="225"/>
      <c r="V225" s="225"/>
      <c r="W225" s="225"/>
      <c r="X225" s="225"/>
      <c r="Y225" s="225"/>
      <c r="Z225" s="225"/>
      <c r="AA225" s="232"/>
      <c r="AT225" s="233" t="s">
        <v>172</v>
      </c>
      <c r="AU225" s="233" t="s">
        <v>102</v>
      </c>
      <c r="AV225" s="10" t="s">
        <v>102</v>
      </c>
      <c r="AW225" s="10" t="s">
        <v>38</v>
      </c>
      <c r="AX225" s="10" t="s">
        <v>86</v>
      </c>
      <c r="AY225" s="233" t="s">
        <v>148</v>
      </c>
    </row>
    <row r="226" s="1" customFormat="1" ht="25.5" customHeight="1">
      <c r="B226" s="46"/>
      <c r="C226" s="213" t="s">
        <v>378</v>
      </c>
      <c r="D226" s="213" t="s">
        <v>149</v>
      </c>
      <c r="E226" s="214" t="s">
        <v>379</v>
      </c>
      <c r="F226" s="215" t="s">
        <v>380</v>
      </c>
      <c r="G226" s="215"/>
      <c r="H226" s="215"/>
      <c r="I226" s="215"/>
      <c r="J226" s="216" t="s">
        <v>183</v>
      </c>
      <c r="K226" s="217">
        <v>98</v>
      </c>
      <c r="L226" s="218">
        <v>0</v>
      </c>
      <c r="M226" s="219"/>
      <c r="N226" s="220">
        <f>ROUND(L226*K226,2)</f>
        <v>0</v>
      </c>
      <c r="O226" s="220"/>
      <c r="P226" s="220"/>
      <c r="Q226" s="220"/>
      <c r="R226" s="48"/>
      <c r="T226" s="221" t="s">
        <v>22</v>
      </c>
      <c r="U226" s="56" t="s">
        <v>46</v>
      </c>
      <c r="V226" s="47"/>
      <c r="W226" s="222">
        <f>V226*K226</f>
        <v>0</v>
      </c>
      <c r="X226" s="222">
        <v>0.0039500000000000004</v>
      </c>
      <c r="Y226" s="222">
        <f>X226*K226</f>
        <v>0.38710000000000006</v>
      </c>
      <c r="Z226" s="222">
        <v>0</v>
      </c>
      <c r="AA226" s="223">
        <f>Z226*K226</f>
        <v>0</v>
      </c>
      <c r="AR226" s="22" t="s">
        <v>153</v>
      </c>
      <c r="AT226" s="22" t="s">
        <v>149</v>
      </c>
      <c r="AU226" s="22" t="s">
        <v>102</v>
      </c>
      <c r="AY226" s="22" t="s">
        <v>148</v>
      </c>
      <c r="BE226" s="137">
        <f>IF(U226="základní",N226,0)</f>
        <v>0</v>
      </c>
      <c r="BF226" s="137">
        <f>IF(U226="snížená",N226,0)</f>
        <v>0</v>
      </c>
      <c r="BG226" s="137">
        <f>IF(U226="zákl. přenesená",N226,0)</f>
        <v>0</v>
      </c>
      <c r="BH226" s="137">
        <f>IF(U226="sníž. přenesená",N226,0)</f>
        <v>0</v>
      </c>
      <c r="BI226" s="137">
        <f>IF(U226="nulová",N226,0)</f>
        <v>0</v>
      </c>
      <c r="BJ226" s="22" t="s">
        <v>86</v>
      </c>
      <c r="BK226" s="137">
        <f>ROUND(L226*K226,2)</f>
        <v>0</v>
      </c>
      <c r="BL226" s="22" t="s">
        <v>153</v>
      </c>
      <c r="BM226" s="22" t="s">
        <v>381</v>
      </c>
    </row>
    <row r="227" s="10" customFormat="1" ht="16.5" customHeight="1">
      <c r="B227" s="224"/>
      <c r="C227" s="225"/>
      <c r="D227" s="225"/>
      <c r="E227" s="226" t="s">
        <v>22</v>
      </c>
      <c r="F227" s="227" t="s">
        <v>382</v>
      </c>
      <c r="G227" s="228"/>
      <c r="H227" s="228"/>
      <c r="I227" s="228"/>
      <c r="J227" s="225"/>
      <c r="K227" s="229">
        <v>98</v>
      </c>
      <c r="L227" s="225"/>
      <c r="M227" s="225"/>
      <c r="N227" s="225"/>
      <c r="O227" s="225"/>
      <c r="P227" s="225"/>
      <c r="Q227" s="225"/>
      <c r="R227" s="230"/>
      <c r="T227" s="231"/>
      <c r="U227" s="225"/>
      <c r="V227" s="225"/>
      <c r="W227" s="225"/>
      <c r="X227" s="225"/>
      <c r="Y227" s="225"/>
      <c r="Z227" s="225"/>
      <c r="AA227" s="232"/>
      <c r="AT227" s="233" t="s">
        <v>172</v>
      </c>
      <c r="AU227" s="233" t="s">
        <v>102</v>
      </c>
      <c r="AV227" s="10" t="s">
        <v>102</v>
      </c>
      <c r="AW227" s="10" t="s">
        <v>38</v>
      </c>
      <c r="AX227" s="10" t="s">
        <v>86</v>
      </c>
      <c r="AY227" s="233" t="s">
        <v>148</v>
      </c>
    </row>
    <row r="228" s="9" customFormat="1" ht="29.88" customHeight="1">
      <c r="B228" s="199"/>
      <c r="C228" s="200"/>
      <c r="D228" s="210" t="s">
        <v>114</v>
      </c>
      <c r="E228" s="210"/>
      <c r="F228" s="210"/>
      <c r="G228" s="210"/>
      <c r="H228" s="210"/>
      <c r="I228" s="210"/>
      <c r="J228" s="210"/>
      <c r="K228" s="210"/>
      <c r="L228" s="210"/>
      <c r="M228" s="210"/>
      <c r="N228" s="211">
        <f>BK228</f>
        <v>0</v>
      </c>
      <c r="O228" s="212"/>
      <c r="P228" s="212"/>
      <c r="Q228" s="212"/>
      <c r="R228" s="203"/>
      <c r="T228" s="204"/>
      <c r="U228" s="200"/>
      <c r="V228" s="200"/>
      <c r="W228" s="205">
        <f>SUM(W229:W237)</f>
        <v>0</v>
      </c>
      <c r="X228" s="200"/>
      <c r="Y228" s="205">
        <f>SUM(Y229:Y237)</f>
        <v>7.1489920000000007</v>
      </c>
      <c r="Z228" s="200"/>
      <c r="AA228" s="206">
        <f>SUM(AA229:AA237)</f>
        <v>0</v>
      </c>
      <c r="AR228" s="207" t="s">
        <v>86</v>
      </c>
      <c r="AT228" s="208" t="s">
        <v>80</v>
      </c>
      <c r="AU228" s="208" t="s">
        <v>86</v>
      </c>
      <c r="AY228" s="207" t="s">
        <v>148</v>
      </c>
      <c r="BK228" s="209">
        <f>SUM(BK229:BK237)</f>
        <v>0</v>
      </c>
    </row>
    <row r="229" s="1" customFormat="1" ht="25.5" customHeight="1">
      <c r="B229" s="46"/>
      <c r="C229" s="213" t="s">
        <v>383</v>
      </c>
      <c r="D229" s="213" t="s">
        <v>149</v>
      </c>
      <c r="E229" s="214" t="s">
        <v>384</v>
      </c>
      <c r="F229" s="215" t="s">
        <v>385</v>
      </c>
      <c r="G229" s="215"/>
      <c r="H229" s="215"/>
      <c r="I229" s="215"/>
      <c r="J229" s="216" t="s">
        <v>157</v>
      </c>
      <c r="K229" s="217">
        <v>223.40600000000001</v>
      </c>
      <c r="L229" s="218">
        <v>0</v>
      </c>
      <c r="M229" s="219"/>
      <c r="N229" s="220">
        <f>ROUND(L229*K229,2)</f>
        <v>0</v>
      </c>
      <c r="O229" s="220"/>
      <c r="P229" s="220"/>
      <c r="Q229" s="220"/>
      <c r="R229" s="48"/>
      <c r="T229" s="221" t="s">
        <v>22</v>
      </c>
      <c r="U229" s="56" t="s">
        <v>46</v>
      </c>
      <c r="V229" s="47"/>
      <c r="W229" s="222">
        <f>V229*K229</f>
        <v>0</v>
      </c>
      <c r="X229" s="222">
        <v>0.031870000000000002</v>
      </c>
      <c r="Y229" s="222">
        <f>X229*K229</f>
        <v>7.1199492200000005</v>
      </c>
      <c r="Z229" s="222">
        <v>0</v>
      </c>
      <c r="AA229" s="223">
        <f>Z229*K229</f>
        <v>0</v>
      </c>
      <c r="AR229" s="22" t="s">
        <v>153</v>
      </c>
      <c r="AT229" s="22" t="s">
        <v>149</v>
      </c>
      <c r="AU229" s="22" t="s">
        <v>102</v>
      </c>
      <c r="AY229" s="22" t="s">
        <v>148</v>
      </c>
      <c r="BE229" s="137">
        <f>IF(U229="základní",N229,0)</f>
        <v>0</v>
      </c>
      <c r="BF229" s="137">
        <f>IF(U229="snížená",N229,0)</f>
        <v>0</v>
      </c>
      <c r="BG229" s="137">
        <f>IF(U229="zákl. přenesená",N229,0)</f>
        <v>0</v>
      </c>
      <c r="BH229" s="137">
        <f>IF(U229="sníž. přenesená",N229,0)</f>
        <v>0</v>
      </c>
      <c r="BI229" s="137">
        <f>IF(U229="nulová",N229,0)</f>
        <v>0</v>
      </c>
      <c r="BJ229" s="22" t="s">
        <v>86</v>
      </c>
      <c r="BK229" s="137">
        <f>ROUND(L229*K229,2)</f>
        <v>0</v>
      </c>
      <c r="BL229" s="22" t="s">
        <v>153</v>
      </c>
      <c r="BM229" s="22" t="s">
        <v>386</v>
      </c>
    </row>
    <row r="230" s="10" customFormat="1" ht="16.5" customHeight="1">
      <c r="B230" s="224"/>
      <c r="C230" s="225"/>
      <c r="D230" s="225"/>
      <c r="E230" s="226" t="s">
        <v>22</v>
      </c>
      <c r="F230" s="227" t="s">
        <v>387</v>
      </c>
      <c r="G230" s="228"/>
      <c r="H230" s="228"/>
      <c r="I230" s="228"/>
      <c r="J230" s="225"/>
      <c r="K230" s="229">
        <v>183.416</v>
      </c>
      <c r="L230" s="225"/>
      <c r="M230" s="225"/>
      <c r="N230" s="225"/>
      <c r="O230" s="225"/>
      <c r="P230" s="225"/>
      <c r="Q230" s="225"/>
      <c r="R230" s="230"/>
      <c r="T230" s="231"/>
      <c r="U230" s="225"/>
      <c r="V230" s="225"/>
      <c r="W230" s="225"/>
      <c r="X230" s="225"/>
      <c r="Y230" s="225"/>
      <c r="Z230" s="225"/>
      <c r="AA230" s="232"/>
      <c r="AT230" s="233" t="s">
        <v>172</v>
      </c>
      <c r="AU230" s="233" t="s">
        <v>102</v>
      </c>
      <c r="AV230" s="10" t="s">
        <v>102</v>
      </c>
      <c r="AW230" s="10" t="s">
        <v>38</v>
      </c>
      <c r="AX230" s="10" t="s">
        <v>81</v>
      </c>
      <c r="AY230" s="233" t="s">
        <v>148</v>
      </c>
    </row>
    <row r="231" s="10" customFormat="1" ht="16.5" customHeight="1">
      <c r="B231" s="224"/>
      <c r="C231" s="225"/>
      <c r="D231" s="225"/>
      <c r="E231" s="226" t="s">
        <v>22</v>
      </c>
      <c r="F231" s="244" t="s">
        <v>388</v>
      </c>
      <c r="G231" s="225"/>
      <c r="H231" s="225"/>
      <c r="I231" s="225"/>
      <c r="J231" s="225"/>
      <c r="K231" s="229">
        <v>39.990000000000002</v>
      </c>
      <c r="L231" s="225"/>
      <c r="M231" s="225"/>
      <c r="N231" s="225"/>
      <c r="O231" s="225"/>
      <c r="P231" s="225"/>
      <c r="Q231" s="225"/>
      <c r="R231" s="230"/>
      <c r="T231" s="231"/>
      <c r="U231" s="225"/>
      <c r="V231" s="225"/>
      <c r="W231" s="225"/>
      <c r="X231" s="225"/>
      <c r="Y231" s="225"/>
      <c r="Z231" s="225"/>
      <c r="AA231" s="232"/>
      <c r="AT231" s="233" t="s">
        <v>172</v>
      </c>
      <c r="AU231" s="233" t="s">
        <v>102</v>
      </c>
      <c r="AV231" s="10" t="s">
        <v>102</v>
      </c>
      <c r="AW231" s="10" t="s">
        <v>38</v>
      </c>
      <c r="AX231" s="10" t="s">
        <v>81</v>
      </c>
      <c r="AY231" s="233" t="s">
        <v>148</v>
      </c>
    </row>
    <row r="232" s="11" customFormat="1" ht="16.5" customHeight="1">
      <c r="B232" s="234"/>
      <c r="C232" s="235"/>
      <c r="D232" s="235"/>
      <c r="E232" s="236" t="s">
        <v>22</v>
      </c>
      <c r="F232" s="237" t="s">
        <v>173</v>
      </c>
      <c r="G232" s="235"/>
      <c r="H232" s="235"/>
      <c r="I232" s="235"/>
      <c r="J232" s="235"/>
      <c r="K232" s="238">
        <v>223.40600000000001</v>
      </c>
      <c r="L232" s="235"/>
      <c r="M232" s="235"/>
      <c r="N232" s="235"/>
      <c r="O232" s="235"/>
      <c r="P232" s="235"/>
      <c r="Q232" s="235"/>
      <c r="R232" s="239"/>
      <c r="T232" s="240"/>
      <c r="U232" s="235"/>
      <c r="V232" s="235"/>
      <c r="W232" s="235"/>
      <c r="X232" s="235"/>
      <c r="Y232" s="235"/>
      <c r="Z232" s="235"/>
      <c r="AA232" s="241"/>
      <c r="AT232" s="242" t="s">
        <v>172</v>
      </c>
      <c r="AU232" s="242" t="s">
        <v>102</v>
      </c>
      <c r="AV232" s="11" t="s">
        <v>153</v>
      </c>
      <c r="AW232" s="11" t="s">
        <v>38</v>
      </c>
      <c r="AX232" s="11" t="s">
        <v>86</v>
      </c>
      <c r="AY232" s="242" t="s">
        <v>148</v>
      </c>
    </row>
    <row r="233" s="1" customFormat="1" ht="25.5" customHeight="1">
      <c r="B233" s="46"/>
      <c r="C233" s="213" t="s">
        <v>389</v>
      </c>
      <c r="D233" s="213" t="s">
        <v>149</v>
      </c>
      <c r="E233" s="214" t="s">
        <v>390</v>
      </c>
      <c r="F233" s="215" t="s">
        <v>391</v>
      </c>
      <c r="G233" s="215"/>
      <c r="H233" s="215"/>
      <c r="I233" s="215"/>
      <c r="J233" s="216" t="s">
        <v>157</v>
      </c>
      <c r="K233" s="217">
        <v>223.40600000000001</v>
      </c>
      <c r="L233" s="218">
        <v>0</v>
      </c>
      <c r="M233" s="219"/>
      <c r="N233" s="220">
        <f>ROUND(L233*K233,2)</f>
        <v>0</v>
      </c>
      <c r="O233" s="220"/>
      <c r="P233" s="220"/>
      <c r="Q233" s="220"/>
      <c r="R233" s="48"/>
      <c r="T233" s="221" t="s">
        <v>22</v>
      </c>
      <c r="U233" s="56" t="s">
        <v>46</v>
      </c>
      <c r="V233" s="47"/>
      <c r="W233" s="222">
        <f>V233*K233</f>
        <v>0</v>
      </c>
      <c r="X233" s="222">
        <v>0.00012999999999999999</v>
      </c>
      <c r="Y233" s="222">
        <f>X233*K233</f>
        <v>0.029042779999999997</v>
      </c>
      <c r="Z233" s="222">
        <v>0</v>
      </c>
      <c r="AA233" s="223">
        <f>Z233*K233</f>
        <v>0</v>
      </c>
      <c r="AR233" s="22" t="s">
        <v>153</v>
      </c>
      <c r="AT233" s="22" t="s">
        <v>149</v>
      </c>
      <c r="AU233" s="22" t="s">
        <v>102</v>
      </c>
      <c r="AY233" s="22" t="s">
        <v>148</v>
      </c>
      <c r="BE233" s="137">
        <f>IF(U233="základní",N233,0)</f>
        <v>0</v>
      </c>
      <c r="BF233" s="137">
        <f>IF(U233="snížená",N233,0)</f>
        <v>0</v>
      </c>
      <c r="BG233" s="137">
        <f>IF(U233="zákl. přenesená",N233,0)</f>
        <v>0</v>
      </c>
      <c r="BH233" s="137">
        <f>IF(U233="sníž. přenesená",N233,0)</f>
        <v>0</v>
      </c>
      <c r="BI233" s="137">
        <f>IF(U233="nulová",N233,0)</f>
        <v>0</v>
      </c>
      <c r="BJ233" s="22" t="s">
        <v>86</v>
      </c>
      <c r="BK233" s="137">
        <f>ROUND(L233*K233,2)</f>
        <v>0</v>
      </c>
      <c r="BL233" s="22" t="s">
        <v>153</v>
      </c>
      <c r="BM233" s="22" t="s">
        <v>392</v>
      </c>
    </row>
    <row r="234" s="10" customFormat="1" ht="16.5" customHeight="1">
      <c r="B234" s="224"/>
      <c r="C234" s="225"/>
      <c r="D234" s="225"/>
      <c r="E234" s="226" t="s">
        <v>22</v>
      </c>
      <c r="F234" s="227" t="s">
        <v>387</v>
      </c>
      <c r="G234" s="228"/>
      <c r="H234" s="228"/>
      <c r="I234" s="228"/>
      <c r="J234" s="225"/>
      <c r="K234" s="229">
        <v>183.416</v>
      </c>
      <c r="L234" s="225"/>
      <c r="M234" s="225"/>
      <c r="N234" s="225"/>
      <c r="O234" s="225"/>
      <c r="P234" s="225"/>
      <c r="Q234" s="225"/>
      <c r="R234" s="230"/>
      <c r="T234" s="231"/>
      <c r="U234" s="225"/>
      <c r="V234" s="225"/>
      <c r="W234" s="225"/>
      <c r="X234" s="225"/>
      <c r="Y234" s="225"/>
      <c r="Z234" s="225"/>
      <c r="AA234" s="232"/>
      <c r="AT234" s="233" t="s">
        <v>172</v>
      </c>
      <c r="AU234" s="233" t="s">
        <v>102</v>
      </c>
      <c r="AV234" s="10" t="s">
        <v>102</v>
      </c>
      <c r="AW234" s="10" t="s">
        <v>38</v>
      </c>
      <c r="AX234" s="10" t="s">
        <v>81</v>
      </c>
      <c r="AY234" s="233" t="s">
        <v>148</v>
      </c>
    </row>
    <row r="235" s="10" customFormat="1" ht="16.5" customHeight="1">
      <c r="B235" s="224"/>
      <c r="C235" s="225"/>
      <c r="D235" s="225"/>
      <c r="E235" s="226" t="s">
        <v>22</v>
      </c>
      <c r="F235" s="244" t="s">
        <v>388</v>
      </c>
      <c r="G235" s="225"/>
      <c r="H235" s="225"/>
      <c r="I235" s="225"/>
      <c r="J235" s="225"/>
      <c r="K235" s="229">
        <v>39.990000000000002</v>
      </c>
      <c r="L235" s="225"/>
      <c r="M235" s="225"/>
      <c r="N235" s="225"/>
      <c r="O235" s="225"/>
      <c r="P235" s="225"/>
      <c r="Q235" s="225"/>
      <c r="R235" s="230"/>
      <c r="T235" s="231"/>
      <c r="U235" s="225"/>
      <c r="V235" s="225"/>
      <c r="W235" s="225"/>
      <c r="X235" s="225"/>
      <c r="Y235" s="225"/>
      <c r="Z235" s="225"/>
      <c r="AA235" s="232"/>
      <c r="AT235" s="233" t="s">
        <v>172</v>
      </c>
      <c r="AU235" s="233" t="s">
        <v>102</v>
      </c>
      <c r="AV235" s="10" t="s">
        <v>102</v>
      </c>
      <c r="AW235" s="10" t="s">
        <v>38</v>
      </c>
      <c r="AX235" s="10" t="s">
        <v>81</v>
      </c>
      <c r="AY235" s="233" t="s">
        <v>148</v>
      </c>
    </row>
    <row r="236" s="11" customFormat="1" ht="16.5" customHeight="1">
      <c r="B236" s="234"/>
      <c r="C236" s="235"/>
      <c r="D236" s="235"/>
      <c r="E236" s="236" t="s">
        <v>22</v>
      </c>
      <c r="F236" s="237" t="s">
        <v>173</v>
      </c>
      <c r="G236" s="235"/>
      <c r="H236" s="235"/>
      <c r="I236" s="235"/>
      <c r="J236" s="235"/>
      <c r="K236" s="238">
        <v>223.40600000000001</v>
      </c>
      <c r="L236" s="235"/>
      <c r="M236" s="235"/>
      <c r="N236" s="235"/>
      <c r="O236" s="235"/>
      <c r="P236" s="235"/>
      <c r="Q236" s="235"/>
      <c r="R236" s="239"/>
      <c r="T236" s="240"/>
      <c r="U236" s="235"/>
      <c r="V236" s="235"/>
      <c r="W236" s="235"/>
      <c r="X236" s="235"/>
      <c r="Y236" s="235"/>
      <c r="Z236" s="235"/>
      <c r="AA236" s="241"/>
      <c r="AT236" s="242" t="s">
        <v>172</v>
      </c>
      <c r="AU236" s="242" t="s">
        <v>102</v>
      </c>
      <c r="AV236" s="11" t="s">
        <v>153</v>
      </c>
      <c r="AW236" s="11" t="s">
        <v>38</v>
      </c>
      <c r="AX236" s="11" t="s">
        <v>86</v>
      </c>
      <c r="AY236" s="242" t="s">
        <v>148</v>
      </c>
    </row>
    <row r="237" s="1" customFormat="1" ht="25.5" customHeight="1">
      <c r="B237" s="46"/>
      <c r="C237" s="213" t="s">
        <v>393</v>
      </c>
      <c r="D237" s="213" t="s">
        <v>149</v>
      </c>
      <c r="E237" s="214" t="s">
        <v>394</v>
      </c>
      <c r="F237" s="215" t="s">
        <v>395</v>
      </c>
      <c r="G237" s="215"/>
      <c r="H237" s="215"/>
      <c r="I237" s="215"/>
      <c r="J237" s="216" t="s">
        <v>162</v>
      </c>
      <c r="K237" s="217">
        <v>8</v>
      </c>
      <c r="L237" s="218">
        <v>0</v>
      </c>
      <c r="M237" s="219"/>
      <c r="N237" s="220">
        <f>ROUND(L237*K237,2)</f>
        <v>0</v>
      </c>
      <c r="O237" s="220"/>
      <c r="P237" s="220"/>
      <c r="Q237" s="220"/>
      <c r="R237" s="48"/>
      <c r="T237" s="221" t="s">
        <v>22</v>
      </c>
      <c r="U237" s="56" t="s">
        <v>46</v>
      </c>
      <c r="V237" s="47"/>
      <c r="W237" s="222">
        <f>V237*K237</f>
        <v>0</v>
      </c>
      <c r="X237" s="222">
        <v>0</v>
      </c>
      <c r="Y237" s="222">
        <f>X237*K237</f>
        <v>0</v>
      </c>
      <c r="Z237" s="222">
        <v>0</v>
      </c>
      <c r="AA237" s="223">
        <f>Z237*K237</f>
        <v>0</v>
      </c>
      <c r="AR237" s="22" t="s">
        <v>153</v>
      </c>
      <c r="AT237" s="22" t="s">
        <v>149</v>
      </c>
      <c r="AU237" s="22" t="s">
        <v>102</v>
      </c>
      <c r="AY237" s="22" t="s">
        <v>148</v>
      </c>
      <c r="BE237" s="137">
        <f>IF(U237="základní",N237,0)</f>
        <v>0</v>
      </c>
      <c r="BF237" s="137">
        <f>IF(U237="snížená",N237,0)</f>
        <v>0</v>
      </c>
      <c r="BG237" s="137">
        <f>IF(U237="zákl. přenesená",N237,0)</f>
        <v>0</v>
      </c>
      <c r="BH237" s="137">
        <f>IF(U237="sníž. přenesená",N237,0)</f>
        <v>0</v>
      </c>
      <c r="BI237" s="137">
        <f>IF(U237="nulová",N237,0)</f>
        <v>0</v>
      </c>
      <c r="BJ237" s="22" t="s">
        <v>86</v>
      </c>
      <c r="BK237" s="137">
        <f>ROUND(L237*K237,2)</f>
        <v>0</v>
      </c>
      <c r="BL237" s="22" t="s">
        <v>153</v>
      </c>
      <c r="BM237" s="22" t="s">
        <v>396</v>
      </c>
    </row>
    <row r="238" s="9" customFormat="1" ht="29.88" customHeight="1">
      <c r="B238" s="199"/>
      <c r="C238" s="200"/>
      <c r="D238" s="210" t="s">
        <v>115</v>
      </c>
      <c r="E238" s="210"/>
      <c r="F238" s="210"/>
      <c r="G238" s="210"/>
      <c r="H238" s="210"/>
      <c r="I238" s="210"/>
      <c r="J238" s="210"/>
      <c r="K238" s="210"/>
      <c r="L238" s="210"/>
      <c r="M238" s="210"/>
      <c r="N238" s="253">
        <f>BK238</f>
        <v>0</v>
      </c>
      <c r="O238" s="254"/>
      <c r="P238" s="254"/>
      <c r="Q238" s="254"/>
      <c r="R238" s="203"/>
      <c r="T238" s="204"/>
      <c r="U238" s="200"/>
      <c r="V238" s="200"/>
      <c r="W238" s="205">
        <f>SUM(W239:W243)</f>
        <v>0</v>
      </c>
      <c r="X238" s="200"/>
      <c r="Y238" s="205">
        <f>SUM(Y239:Y243)</f>
        <v>10.317300000000001</v>
      </c>
      <c r="Z238" s="200"/>
      <c r="AA238" s="206">
        <f>SUM(AA239:AA243)</f>
        <v>0</v>
      </c>
      <c r="AR238" s="207" t="s">
        <v>86</v>
      </c>
      <c r="AT238" s="208" t="s">
        <v>80</v>
      </c>
      <c r="AU238" s="208" t="s">
        <v>86</v>
      </c>
      <c r="AY238" s="207" t="s">
        <v>148</v>
      </c>
      <c r="BK238" s="209">
        <f>SUM(BK239:BK243)</f>
        <v>0</v>
      </c>
    </row>
    <row r="239" s="1" customFormat="1" ht="38.25" customHeight="1">
      <c r="B239" s="46"/>
      <c r="C239" s="213" t="s">
        <v>397</v>
      </c>
      <c r="D239" s="213" t="s">
        <v>149</v>
      </c>
      <c r="E239" s="214" t="s">
        <v>398</v>
      </c>
      <c r="F239" s="215" t="s">
        <v>399</v>
      </c>
      <c r="G239" s="215"/>
      <c r="H239" s="215"/>
      <c r="I239" s="215"/>
      <c r="J239" s="216" t="s">
        <v>157</v>
      </c>
      <c r="K239" s="217">
        <v>30</v>
      </c>
      <c r="L239" s="218">
        <v>0</v>
      </c>
      <c r="M239" s="219"/>
      <c r="N239" s="220">
        <f>ROUND(L239*K239,2)</f>
        <v>0</v>
      </c>
      <c r="O239" s="220"/>
      <c r="P239" s="220"/>
      <c r="Q239" s="220"/>
      <c r="R239" s="48"/>
      <c r="T239" s="221" t="s">
        <v>22</v>
      </c>
      <c r="U239" s="56" t="s">
        <v>46</v>
      </c>
      <c r="V239" s="47"/>
      <c r="W239" s="222">
        <f>V239*K239</f>
        <v>0</v>
      </c>
      <c r="X239" s="222">
        <v>0.093410000000000007</v>
      </c>
      <c r="Y239" s="222">
        <f>X239*K239</f>
        <v>2.8023000000000002</v>
      </c>
      <c r="Z239" s="222">
        <v>0</v>
      </c>
      <c r="AA239" s="223">
        <f>Z239*K239</f>
        <v>0</v>
      </c>
      <c r="AR239" s="22" t="s">
        <v>153</v>
      </c>
      <c r="AT239" s="22" t="s">
        <v>149</v>
      </c>
      <c r="AU239" s="22" t="s">
        <v>102</v>
      </c>
      <c r="AY239" s="22" t="s">
        <v>148</v>
      </c>
      <c r="BE239" s="137">
        <f>IF(U239="základní",N239,0)</f>
        <v>0</v>
      </c>
      <c r="BF239" s="137">
        <f>IF(U239="snížená",N239,0)</f>
        <v>0</v>
      </c>
      <c r="BG239" s="137">
        <f>IF(U239="zákl. přenesená",N239,0)</f>
        <v>0</v>
      </c>
      <c r="BH239" s="137">
        <f>IF(U239="sníž. přenesená",N239,0)</f>
        <v>0</v>
      </c>
      <c r="BI239" s="137">
        <f>IF(U239="nulová",N239,0)</f>
        <v>0</v>
      </c>
      <c r="BJ239" s="22" t="s">
        <v>86</v>
      </c>
      <c r="BK239" s="137">
        <f>ROUND(L239*K239,2)</f>
        <v>0</v>
      </c>
      <c r="BL239" s="22" t="s">
        <v>153</v>
      </c>
      <c r="BM239" s="22" t="s">
        <v>400</v>
      </c>
    </row>
    <row r="240" s="10" customFormat="1" ht="16.5" customHeight="1">
      <c r="B240" s="224"/>
      <c r="C240" s="225"/>
      <c r="D240" s="225"/>
      <c r="E240" s="226" t="s">
        <v>22</v>
      </c>
      <c r="F240" s="227" t="s">
        <v>401</v>
      </c>
      <c r="G240" s="228"/>
      <c r="H240" s="228"/>
      <c r="I240" s="228"/>
      <c r="J240" s="225"/>
      <c r="K240" s="229">
        <v>30</v>
      </c>
      <c r="L240" s="225"/>
      <c r="M240" s="225"/>
      <c r="N240" s="225"/>
      <c r="O240" s="225"/>
      <c r="P240" s="225"/>
      <c r="Q240" s="225"/>
      <c r="R240" s="230"/>
      <c r="T240" s="231"/>
      <c r="U240" s="225"/>
      <c r="V240" s="225"/>
      <c r="W240" s="225"/>
      <c r="X240" s="225"/>
      <c r="Y240" s="225"/>
      <c r="Z240" s="225"/>
      <c r="AA240" s="232"/>
      <c r="AT240" s="233" t="s">
        <v>172</v>
      </c>
      <c r="AU240" s="233" t="s">
        <v>102</v>
      </c>
      <c r="AV240" s="10" t="s">
        <v>102</v>
      </c>
      <c r="AW240" s="10" t="s">
        <v>38</v>
      </c>
      <c r="AX240" s="10" t="s">
        <v>86</v>
      </c>
      <c r="AY240" s="233" t="s">
        <v>148</v>
      </c>
    </row>
    <row r="241" s="1" customFormat="1" ht="25.5" customHeight="1">
      <c r="B241" s="46"/>
      <c r="C241" s="213" t="s">
        <v>402</v>
      </c>
      <c r="D241" s="213" t="s">
        <v>149</v>
      </c>
      <c r="E241" s="214" t="s">
        <v>403</v>
      </c>
      <c r="F241" s="215" t="s">
        <v>404</v>
      </c>
      <c r="G241" s="215"/>
      <c r="H241" s="215"/>
      <c r="I241" s="215"/>
      <c r="J241" s="216" t="s">
        <v>157</v>
      </c>
      <c r="K241" s="217">
        <v>90</v>
      </c>
      <c r="L241" s="218">
        <v>0</v>
      </c>
      <c r="M241" s="219"/>
      <c r="N241" s="220">
        <f>ROUND(L241*K241,2)</f>
        <v>0</v>
      </c>
      <c r="O241" s="220"/>
      <c r="P241" s="220"/>
      <c r="Q241" s="220"/>
      <c r="R241" s="48"/>
      <c r="T241" s="221" t="s">
        <v>22</v>
      </c>
      <c r="U241" s="56" t="s">
        <v>46</v>
      </c>
      <c r="V241" s="47"/>
      <c r="W241" s="222">
        <f>V241*K241</f>
        <v>0</v>
      </c>
      <c r="X241" s="222">
        <v>0.083500000000000005</v>
      </c>
      <c r="Y241" s="222">
        <f>X241*K241</f>
        <v>7.5150000000000006</v>
      </c>
      <c r="Z241" s="222">
        <v>0</v>
      </c>
      <c r="AA241" s="223">
        <f>Z241*K241</f>
        <v>0</v>
      </c>
      <c r="AR241" s="22" t="s">
        <v>153</v>
      </c>
      <c r="AT241" s="22" t="s">
        <v>149</v>
      </c>
      <c r="AU241" s="22" t="s">
        <v>102</v>
      </c>
      <c r="AY241" s="22" t="s">
        <v>148</v>
      </c>
      <c r="BE241" s="137">
        <f>IF(U241="základní",N241,0)</f>
        <v>0</v>
      </c>
      <c r="BF241" s="137">
        <f>IF(U241="snížená",N241,0)</f>
        <v>0</v>
      </c>
      <c r="BG241" s="137">
        <f>IF(U241="zákl. přenesená",N241,0)</f>
        <v>0</v>
      </c>
      <c r="BH241" s="137">
        <f>IF(U241="sníž. přenesená",N241,0)</f>
        <v>0</v>
      </c>
      <c r="BI241" s="137">
        <f>IF(U241="nulová",N241,0)</f>
        <v>0</v>
      </c>
      <c r="BJ241" s="22" t="s">
        <v>86</v>
      </c>
      <c r="BK241" s="137">
        <f>ROUND(L241*K241,2)</f>
        <v>0</v>
      </c>
      <c r="BL241" s="22" t="s">
        <v>153</v>
      </c>
      <c r="BM241" s="22" t="s">
        <v>405</v>
      </c>
    </row>
    <row r="242" s="10" customFormat="1" ht="16.5" customHeight="1">
      <c r="B242" s="224"/>
      <c r="C242" s="225"/>
      <c r="D242" s="225"/>
      <c r="E242" s="226" t="s">
        <v>22</v>
      </c>
      <c r="F242" s="227" t="s">
        <v>171</v>
      </c>
      <c r="G242" s="228"/>
      <c r="H242" s="228"/>
      <c r="I242" s="228"/>
      <c r="J242" s="225"/>
      <c r="K242" s="229">
        <v>90</v>
      </c>
      <c r="L242" s="225"/>
      <c r="M242" s="225"/>
      <c r="N242" s="225"/>
      <c r="O242" s="225"/>
      <c r="P242" s="225"/>
      <c r="Q242" s="225"/>
      <c r="R242" s="230"/>
      <c r="T242" s="231"/>
      <c r="U242" s="225"/>
      <c r="V242" s="225"/>
      <c r="W242" s="225"/>
      <c r="X242" s="225"/>
      <c r="Y242" s="225"/>
      <c r="Z242" s="225"/>
      <c r="AA242" s="232"/>
      <c r="AT242" s="233" t="s">
        <v>172</v>
      </c>
      <c r="AU242" s="233" t="s">
        <v>102</v>
      </c>
      <c r="AV242" s="10" t="s">
        <v>102</v>
      </c>
      <c r="AW242" s="10" t="s">
        <v>38</v>
      </c>
      <c r="AX242" s="10" t="s">
        <v>81</v>
      </c>
      <c r="AY242" s="233" t="s">
        <v>148</v>
      </c>
    </row>
    <row r="243" s="11" customFormat="1" ht="16.5" customHeight="1">
      <c r="B243" s="234"/>
      <c r="C243" s="235"/>
      <c r="D243" s="235"/>
      <c r="E243" s="236" t="s">
        <v>22</v>
      </c>
      <c r="F243" s="237" t="s">
        <v>173</v>
      </c>
      <c r="G243" s="235"/>
      <c r="H243" s="235"/>
      <c r="I243" s="235"/>
      <c r="J243" s="235"/>
      <c r="K243" s="238">
        <v>90</v>
      </c>
      <c r="L243" s="235"/>
      <c r="M243" s="235"/>
      <c r="N243" s="235"/>
      <c r="O243" s="235"/>
      <c r="P243" s="235"/>
      <c r="Q243" s="235"/>
      <c r="R243" s="239"/>
      <c r="T243" s="240"/>
      <c r="U243" s="235"/>
      <c r="V243" s="235"/>
      <c r="W243" s="235"/>
      <c r="X243" s="235"/>
      <c r="Y243" s="235"/>
      <c r="Z243" s="235"/>
      <c r="AA243" s="241"/>
      <c r="AT243" s="242" t="s">
        <v>172</v>
      </c>
      <c r="AU243" s="242" t="s">
        <v>102</v>
      </c>
      <c r="AV243" s="11" t="s">
        <v>153</v>
      </c>
      <c r="AW243" s="11" t="s">
        <v>38</v>
      </c>
      <c r="AX243" s="11" t="s">
        <v>86</v>
      </c>
      <c r="AY243" s="242" t="s">
        <v>148</v>
      </c>
    </row>
    <row r="244" s="9" customFormat="1" ht="29.88" customHeight="1">
      <c r="B244" s="199"/>
      <c r="C244" s="200"/>
      <c r="D244" s="210" t="s">
        <v>116</v>
      </c>
      <c r="E244" s="210"/>
      <c r="F244" s="210"/>
      <c r="G244" s="210"/>
      <c r="H244" s="210"/>
      <c r="I244" s="210"/>
      <c r="J244" s="210"/>
      <c r="K244" s="210"/>
      <c r="L244" s="210"/>
      <c r="M244" s="210"/>
      <c r="N244" s="211">
        <f>BK244</f>
        <v>0</v>
      </c>
      <c r="O244" s="212"/>
      <c r="P244" s="212"/>
      <c r="Q244" s="212"/>
      <c r="R244" s="203"/>
      <c r="T244" s="204"/>
      <c r="U244" s="200"/>
      <c r="V244" s="200"/>
      <c r="W244" s="205">
        <f>SUM(W245:W247)</f>
        <v>0</v>
      </c>
      <c r="X244" s="200"/>
      <c r="Y244" s="205">
        <f>SUM(Y245:Y247)</f>
        <v>72.254419999999996</v>
      </c>
      <c r="Z244" s="200"/>
      <c r="AA244" s="206">
        <f>SUM(AA245:AA247)</f>
        <v>79.968000000000004</v>
      </c>
      <c r="AR244" s="207" t="s">
        <v>86</v>
      </c>
      <c r="AT244" s="208" t="s">
        <v>80</v>
      </c>
      <c r="AU244" s="208" t="s">
        <v>86</v>
      </c>
      <c r="AY244" s="207" t="s">
        <v>148</v>
      </c>
      <c r="BK244" s="209">
        <f>SUM(BK245:BK247)</f>
        <v>0</v>
      </c>
    </row>
    <row r="245" s="1" customFormat="1" ht="38.25" customHeight="1">
      <c r="B245" s="46"/>
      <c r="C245" s="213" t="s">
        <v>406</v>
      </c>
      <c r="D245" s="213" t="s">
        <v>149</v>
      </c>
      <c r="E245" s="214" t="s">
        <v>407</v>
      </c>
      <c r="F245" s="215" t="s">
        <v>408</v>
      </c>
      <c r="G245" s="215"/>
      <c r="H245" s="215"/>
      <c r="I245" s="215"/>
      <c r="J245" s="216" t="s">
        <v>157</v>
      </c>
      <c r="K245" s="217">
        <v>833</v>
      </c>
      <c r="L245" s="218">
        <v>0</v>
      </c>
      <c r="M245" s="219"/>
      <c r="N245" s="220">
        <f>ROUND(L245*K245,2)</f>
        <v>0</v>
      </c>
      <c r="O245" s="220"/>
      <c r="P245" s="220"/>
      <c r="Q245" s="220"/>
      <c r="R245" s="48"/>
      <c r="T245" s="221" t="s">
        <v>22</v>
      </c>
      <c r="U245" s="56" t="s">
        <v>46</v>
      </c>
      <c r="V245" s="47"/>
      <c r="W245" s="222">
        <f>V245*K245</f>
        <v>0</v>
      </c>
      <c r="X245" s="222">
        <v>0.086739999999999998</v>
      </c>
      <c r="Y245" s="222">
        <f>X245*K245</f>
        <v>72.254419999999996</v>
      </c>
      <c r="Z245" s="222">
        <v>0.096000000000000002</v>
      </c>
      <c r="AA245" s="223">
        <f>Z245*K245</f>
        <v>79.968000000000004</v>
      </c>
      <c r="AR245" s="22" t="s">
        <v>153</v>
      </c>
      <c r="AT245" s="22" t="s">
        <v>149</v>
      </c>
      <c r="AU245" s="22" t="s">
        <v>102</v>
      </c>
      <c r="AY245" s="22" t="s">
        <v>148</v>
      </c>
      <c r="BE245" s="137">
        <f>IF(U245="základní",N245,0)</f>
        <v>0</v>
      </c>
      <c r="BF245" s="137">
        <f>IF(U245="snížená",N245,0)</f>
        <v>0</v>
      </c>
      <c r="BG245" s="137">
        <f>IF(U245="zákl. přenesená",N245,0)</f>
        <v>0</v>
      </c>
      <c r="BH245" s="137">
        <f>IF(U245="sníž. přenesená",N245,0)</f>
        <v>0</v>
      </c>
      <c r="BI245" s="137">
        <f>IF(U245="nulová",N245,0)</f>
        <v>0</v>
      </c>
      <c r="BJ245" s="22" t="s">
        <v>86</v>
      </c>
      <c r="BK245" s="137">
        <f>ROUND(L245*K245,2)</f>
        <v>0</v>
      </c>
      <c r="BL245" s="22" t="s">
        <v>153</v>
      </c>
      <c r="BM245" s="22" t="s">
        <v>409</v>
      </c>
    </row>
    <row r="246" s="10" customFormat="1" ht="16.5" customHeight="1">
      <c r="B246" s="224"/>
      <c r="C246" s="225"/>
      <c r="D246" s="225"/>
      <c r="E246" s="226" t="s">
        <v>22</v>
      </c>
      <c r="F246" s="227" t="s">
        <v>410</v>
      </c>
      <c r="G246" s="228"/>
      <c r="H246" s="228"/>
      <c r="I246" s="228"/>
      <c r="J246" s="225"/>
      <c r="K246" s="229">
        <v>833</v>
      </c>
      <c r="L246" s="225"/>
      <c r="M246" s="225"/>
      <c r="N246" s="225"/>
      <c r="O246" s="225"/>
      <c r="P246" s="225"/>
      <c r="Q246" s="225"/>
      <c r="R246" s="230"/>
      <c r="T246" s="231"/>
      <c r="U246" s="225"/>
      <c r="V246" s="225"/>
      <c r="W246" s="225"/>
      <c r="X246" s="225"/>
      <c r="Y246" s="225"/>
      <c r="Z246" s="225"/>
      <c r="AA246" s="232"/>
      <c r="AT246" s="233" t="s">
        <v>172</v>
      </c>
      <c r="AU246" s="233" t="s">
        <v>102</v>
      </c>
      <c r="AV246" s="10" t="s">
        <v>102</v>
      </c>
      <c r="AW246" s="10" t="s">
        <v>38</v>
      </c>
      <c r="AX246" s="10" t="s">
        <v>81</v>
      </c>
      <c r="AY246" s="233" t="s">
        <v>148</v>
      </c>
    </row>
    <row r="247" s="11" customFormat="1" ht="16.5" customHeight="1">
      <c r="B247" s="234"/>
      <c r="C247" s="235"/>
      <c r="D247" s="235"/>
      <c r="E247" s="236" t="s">
        <v>22</v>
      </c>
      <c r="F247" s="237" t="s">
        <v>173</v>
      </c>
      <c r="G247" s="235"/>
      <c r="H247" s="235"/>
      <c r="I247" s="235"/>
      <c r="J247" s="235"/>
      <c r="K247" s="238">
        <v>833</v>
      </c>
      <c r="L247" s="235"/>
      <c r="M247" s="235"/>
      <c r="N247" s="235"/>
      <c r="O247" s="235"/>
      <c r="P247" s="235"/>
      <c r="Q247" s="235"/>
      <c r="R247" s="239"/>
      <c r="T247" s="240"/>
      <c r="U247" s="235"/>
      <c r="V247" s="235"/>
      <c r="W247" s="235"/>
      <c r="X247" s="235"/>
      <c r="Y247" s="235"/>
      <c r="Z247" s="235"/>
      <c r="AA247" s="241"/>
      <c r="AT247" s="242" t="s">
        <v>172</v>
      </c>
      <c r="AU247" s="242" t="s">
        <v>102</v>
      </c>
      <c r="AV247" s="11" t="s">
        <v>153</v>
      </c>
      <c r="AW247" s="11" t="s">
        <v>38</v>
      </c>
      <c r="AX247" s="11" t="s">
        <v>86</v>
      </c>
      <c r="AY247" s="242" t="s">
        <v>148</v>
      </c>
    </row>
    <row r="248" s="9" customFormat="1" ht="29.88" customHeight="1">
      <c r="B248" s="199"/>
      <c r="C248" s="200"/>
      <c r="D248" s="210" t="s">
        <v>117</v>
      </c>
      <c r="E248" s="210"/>
      <c r="F248" s="210"/>
      <c r="G248" s="210"/>
      <c r="H248" s="210"/>
      <c r="I248" s="210"/>
      <c r="J248" s="210"/>
      <c r="K248" s="210"/>
      <c r="L248" s="210"/>
      <c r="M248" s="210"/>
      <c r="N248" s="211">
        <f>BK248</f>
        <v>0</v>
      </c>
      <c r="O248" s="212"/>
      <c r="P248" s="212"/>
      <c r="Q248" s="212"/>
      <c r="R248" s="203"/>
      <c r="T248" s="204"/>
      <c r="U248" s="200"/>
      <c r="V248" s="200"/>
      <c r="W248" s="205">
        <f>SUM(W249:W316)</f>
        <v>0</v>
      </c>
      <c r="X248" s="200"/>
      <c r="Y248" s="205">
        <f>SUM(Y249:Y316)</f>
        <v>9.8546735999999999</v>
      </c>
      <c r="Z248" s="200"/>
      <c r="AA248" s="206">
        <f>SUM(AA249:AA316)</f>
        <v>20.447438000000002</v>
      </c>
      <c r="AR248" s="207" t="s">
        <v>86</v>
      </c>
      <c r="AT248" s="208" t="s">
        <v>80</v>
      </c>
      <c r="AU248" s="208" t="s">
        <v>86</v>
      </c>
      <c r="AY248" s="207" t="s">
        <v>148</v>
      </c>
      <c r="BK248" s="209">
        <f>SUM(BK249:BK316)</f>
        <v>0</v>
      </c>
    </row>
    <row r="249" s="1" customFormat="1" ht="25.5" customHeight="1">
      <c r="B249" s="46"/>
      <c r="C249" s="213" t="s">
        <v>411</v>
      </c>
      <c r="D249" s="213" t="s">
        <v>149</v>
      </c>
      <c r="E249" s="214" t="s">
        <v>412</v>
      </c>
      <c r="F249" s="215" t="s">
        <v>413</v>
      </c>
      <c r="G249" s="215"/>
      <c r="H249" s="215"/>
      <c r="I249" s="215"/>
      <c r="J249" s="216" t="s">
        <v>162</v>
      </c>
      <c r="K249" s="217">
        <v>2</v>
      </c>
      <c r="L249" s="218">
        <v>0</v>
      </c>
      <c r="M249" s="219"/>
      <c r="N249" s="220">
        <f>ROUND(L249*K249,2)</f>
        <v>0</v>
      </c>
      <c r="O249" s="220"/>
      <c r="P249" s="220"/>
      <c r="Q249" s="220"/>
      <c r="R249" s="48"/>
      <c r="T249" s="221" t="s">
        <v>22</v>
      </c>
      <c r="U249" s="56" t="s">
        <v>46</v>
      </c>
      <c r="V249" s="47"/>
      <c r="W249" s="222">
        <f>V249*K249</f>
        <v>0</v>
      </c>
      <c r="X249" s="222">
        <v>0.085419999999999996</v>
      </c>
      <c r="Y249" s="222">
        <f>X249*K249</f>
        <v>0.17083999999999999</v>
      </c>
      <c r="Z249" s="222">
        <v>0</v>
      </c>
      <c r="AA249" s="223">
        <f>Z249*K249</f>
        <v>0</v>
      </c>
      <c r="AR249" s="22" t="s">
        <v>153</v>
      </c>
      <c r="AT249" s="22" t="s">
        <v>149</v>
      </c>
      <c r="AU249" s="22" t="s">
        <v>102</v>
      </c>
      <c r="AY249" s="22" t="s">
        <v>148</v>
      </c>
      <c r="BE249" s="137">
        <f>IF(U249="základní",N249,0)</f>
        <v>0</v>
      </c>
      <c r="BF249" s="137">
        <f>IF(U249="snížená",N249,0)</f>
        <v>0</v>
      </c>
      <c r="BG249" s="137">
        <f>IF(U249="zákl. přenesená",N249,0)</f>
        <v>0</v>
      </c>
      <c r="BH249" s="137">
        <f>IF(U249="sníž. přenesená",N249,0)</f>
        <v>0</v>
      </c>
      <c r="BI249" s="137">
        <f>IF(U249="nulová",N249,0)</f>
        <v>0</v>
      </c>
      <c r="BJ249" s="22" t="s">
        <v>86</v>
      </c>
      <c r="BK249" s="137">
        <f>ROUND(L249*K249,2)</f>
        <v>0</v>
      </c>
      <c r="BL249" s="22" t="s">
        <v>153</v>
      </c>
      <c r="BM249" s="22" t="s">
        <v>414</v>
      </c>
    </row>
    <row r="250" s="1" customFormat="1" ht="25.5" customHeight="1">
      <c r="B250" s="46"/>
      <c r="C250" s="213" t="s">
        <v>415</v>
      </c>
      <c r="D250" s="213" t="s">
        <v>149</v>
      </c>
      <c r="E250" s="214" t="s">
        <v>416</v>
      </c>
      <c r="F250" s="215" t="s">
        <v>417</v>
      </c>
      <c r="G250" s="215"/>
      <c r="H250" s="215"/>
      <c r="I250" s="215"/>
      <c r="J250" s="216" t="s">
        <v>157</v>
      </c>
      <c r="K250" s="217">
        <v>118</v>
      </c>
      <c r="L250" s="218">
        <v>0</v>
      </c>
      <c r="M250" s="219"/>
      <c r="N250" s="220">
        <f>ROUND(L250*K250,2)</f>
        <v>0</v>
      </c>
      <c r="O250" s="220"/>
      <c r="P250" s="220"/>
      <c r="Q250" s="220"/>
      <c r="R250" s="48"/>
      <c r="T250" s="221" t="s">
        <v>22</v>
      </c>
      <c r="U250" s="56" t="s">
        <v>46</v>
      </c>
      <c r="V250" s="47"/>
      <c r="W250" s="222">
        <f>V250*K250</f>
        <v>0</v>
      </c>
      <c r="X250" s="222">
        <v>0</v>
      </c>
      <c r="Y250" s="222">
        <f>X250*K250</f>
        <v>0</v>
      </c>
      <c r="Z250" s="222">
        <v>0.00029999999999999997</v>
      </c>
      <c r="AA250" s="223">
        <f>Z250*K250</f>
        <v>0.035399999999999994</v>
      </c>
      <c r="AR250" s="22" t="s">
        <v>153</v>
      </c>
      <c r="AT250" s="22" t="s">
        <v>149</v>
      </c>
      <c r="AU250" s="22" t="s">
        <v>102</v>
      </c>
      <c r="AY250" s="22" t="s">
        <v>148</v>
      </c>
      <c r="BE250" s="137">
        <f>IF(U250="základní",N250,0)</f>
        <v>0</v>
      </c>
      <c r="BF250" s="137">
        <f>IF(U250="snížená",N250,0)</f>
        <v>0</v>
      </c>
      <c r="BG250" s="137">
        <f>IF(U250="zákl. přenesená",N250,0)</f>
        <v>0</v>
      </c>
      <c r="BH250" s="137">
        <f>IF(U250="sníž. přenesená",N250,0)</f>
        <v>0</v>
      </c>
      <c r="BI250" s="137">
        <f>IF(U250="nulová",N250,0)</f>
        <v>0</v>
      </c>
      <c r="BJ250" s="22" t="s">
        <v>86</v>
      </c>
      <c r="BK250" s="137">
        <f>ROUND(L250*K250,2)</f>
        <v>0</v>
      </c>
      <c r="BL250" s="22" t="s">
        <v>153</v>
      </c>
      <c r="BM250" s="22" t="s">
        <v>418</v>
      </c>
    </row>
    <row r="251" s="10" customFormat="1" ht="16.5" customHeight="1">
      <c r="B251" s="224"/>
      <c r="C251" s="225"/>
      <c r="D251" s="225"/>
      <c r="E251" s="226" t="s">
        <v>22</v>
      </c>
      <c r="F251" s="227" t="s">
        <v>419</v>
      </c>
      <c r="G251" s="228"/>
      <c r="H251" s="228"/>
      <c r="I251" s="228"/>
      <c r="J251" s="225"/>
      <c r="K251" s="229">
        <v>118</v>
      </c>
      <c r="L251" s="225"/>
      <c r="M251" s="225"/>
      <c r="N251" s="225"/>
      <c r="O251" s="225"/>
      <c r="P251" s="225"/>
      <c r="Q251" s="225"/>
      <c r="R251" s="230"/>
      <c r="T251" s="231"/>
      <c r="U251" s="225"/>
      <c r="V251" s="225"/>
      <c r="W251" s="225"/>
      <c r="X251" s="225"/>
      <c r="Y251" s="225"/>
      <c r="Z251" s="225"/>
      <c r="AA251" s="232"/>
      <c r="AT251" s="233" t="s">
        <v>172</v>
      </c>
      <c r="AU251" s="233" t="s">
        <v>102</v>
      </c>
      <c r="AV251" s="10" t="s">
        <v>102</v>
      </c>
      <c r="AW251" s="10" t="s">
        <v>38</v>
      </c>
      <c r="AX251" s="10" t="s">
        <v>86</v>
      </c>
      <c r="AY251" s="233" t="s">
        <v>148</v>
      </c>
    </row>
    <row r="252" s="1" customFormat="1" ht="38.25" customHeight="1">
      <c r="B252" s="46"/>
      <c r="C252" s="213" t="s">
        <v>420</v>
      </c>
      <c r="D252" s="213" t="s">
        <v>149</v>
      </c>
      <c r="E252" s="214" t="s">
        <v>421</v>
      </c>
      <c r="F252" s="215" t="s">
        <v>422</v>
      </c>
      <c r="G252" s="215"/>
      <c r="H252" s="215"/>
      <c r="I252" s="215"/>
      <c r="J252" s="216" t="s">
        <v>157</v>
      </c>
      <c r="K252" s="217">
        <v>118</v>
      </c>
      <c r="L252" s="218">
        <v>0</v>
      </c>
      <c r="M252" s="219"/>
      <c r="N252" s="220">
        <f>ROUND(L252*K252,2)</f>
        <v>0</v>
      </c>
      <c r="O252" s="220"/>
      <c r="P252" s="220"/>
      <c r="Q252" s="220"/>
      <c r="R252" s="48"/>
      <c r="T252" s="221" t="s">
        <v>22</v>
      </c>
      <c r="U252" s="56" t="s">
        <v>46</v>
      </c>
      <c r="V252" s="47"/>
      <c r="W252" s="222">
        <f>V252*K252</f>
        <v>0</v>
      </c>
      <c r="X252" s="222">
        <v>0</v>
      </c>
      <c r="Y252" s="222">
        <f>X252*K252</f>
        <v>0</v>
      </c>
      <c r="Z252" s="222">
        <v>0</v>
      </c>
      <c r="AA252" s="223">
        <f>Z252*K252</f>
        <v>0</v>
      </c>
      <c r="AR252" s="22" t="s">
        <v>153</v>
      </c>
      <c r="AT252" s="22" t="s">
        <v>149</v>
      </c>
      <c r="AU252" s="22" t="s">
        <v>102</v>
      </c>
      <c r="AY252" s="22" t="s">
        <v>148</v>
      </c>
      <c r="BE252" s="137">
        <f>IF(U252="základní",N252,0)</f>
        <v>0</v>
      </c>
      <c r="BF252" s="137">
        <f>IF(U252="snížená",N252,0)</f>
        <v>0</v>
      </c>
      <c r="BG252" s="137">
        <f>IF(U252="zákl. přenesená",N252,0)</f>
        <v>0</v>
      </c>
      <c r="BH252" s="137">
        <f>IF(U252="sníž. přenesená",N252,0)</f>
        <v>0</v>
      </c>
      <c r="BI252" s="137">
        <f>IF(U252="nulová",N252,0)</f>
        <v>0</v>
      </c>
      <c r="BJ252" s="22" t="s">
        <v>86</v>
      </c>
      <c r="BK252" s="137">
        <f>ROUND(L252*K252,2)</f>
        <v>0</v>
      </c>
      <c r="BL252" s="22" t="s">
        <v>153</v>
      </c>
      <c r="BM252" s="22" t="s">
        <v>423</v>
      </c>
    </row>
    <row r="253" s="10" customFormat="1" ht="16.5" customHeight="1">
      <c r="B253" s="224"/>
      <c r="C253" s="225"/>
      <c r="D253" s="225"/>
      <c r="E253" s="226" t="s">
        <v>22</v>
      </c>
      <c r="F253" s="227" t="s">
        <v>419</v>
      </c>
      <c r="G253" s="228"/>
      <c r="H253" s="228"/>
      <c r="I253" s="228"/>
      <c r="J253" s="225"/>
      <c r="K253" s="229">
        <v>118</v>
      </c>
      <c r="L253" s="225"/>
      <c r="M253" s="225"/>
      <c r="N253" s="225"/>
      <c r="O253" s="225"/>
      <c r="P253" s="225"/>
      <c r="Q253" s="225"/>
      <c r="R253" s="230"/>
      <c r="T253" s="231"/>
      <c r="U253" s="225"/>
      <c r="V253" s="225"/>
      <c r="W253" s="225"/>
      <c r="X253" s="225"/>
      <c r="Y253" s="225"/>
      <c r="Z253" s="225"/>
      <c r="AA253" s="232"/>
      <c r="AT253" s="233" t="s">
        <v>172</v>
      </c>
      <c r="AU253" s="233" t="s">
        <v>102</v>
      </c>
      <c r="AV253" s="10" t="s">
        <v>102</v>
      </c>
      <c r="AW253" s="10" t="s">
        <v>38</v>
      </c>
      <c r="AX253" s="10" t="s">
        <v>81</v>
      </c>
      <c r="AY253" s="233" t="s">
        <v>148</v>
      </c>
    </row>
    <row r="254" s="11" customFormat="1" ht="16.5" customHeight="1">
      <c r="B254" s="234"/>
      <c r="C254" s="235"/>
      <c r="D254" s="235"/>
      <c r="E254" s="236" t="s">
        <v>22</v>
      </c>
      <c r="F254" s="237" t="s">
        <v>173</v>
      </c>
      <c r="G254" s="235"/>
      <c r="H254" s="235"/>
      <c r="I254" s="235"/>
      <c r="J254" s="235"/>
      <c r="K254" s="238">
        <v>118</v>
      </c>
      <c r="L254" s="235"/>
      <c r="M254" s="235"/>
      <c r="N254" s="235"/>
      <c r="O254" s="235"/>
      <c r="P254" s="235"/>
      <c r="Q254" s="235"/>
      <c r="R254" s="239"/>
      <c r="T254" s="240"/>
      <c r="U254" s="235"/>
      <c r="V254" s="235"/>
      <c r="W254" s="235"/>
      <c r="X254" s="235"/>
      <c r="Y254" s="235"/>
      <c r="Z254" s="235"/>
      <c r="AA254" s="241"/>
      <c r="AT254" s="242" t="s">
        <v>172</v>
      </c>
      <c r="AU254" s="242" t="s">
        <v>102</v>
      </c>
      <c r="AV254" s="11" t="s">
        <v>153</v>
      </c>
      <c r="AW254" s="11" t="s">
        <v>38</v>
      </c>
      <c r="AX254" s="11" t="s">
        <v>86</v>
      </c>
      <c r="AY254" s="242" t="s">
        <v>148</v>
      </c>
    </row>
    <row r="255" s="1" customFormat="1" ht="38.25" customHeight="1">
      <c r="B255" s="46"/>
      <c r="C255" s="213" t="s">
        <v>424</v>
      </c>
      <c r="D255" s="213" t="s">
        <v>149</v>
      </c>
      <c r="E255" s="214" t="s">
        <v>425</v>
      </c>
      <c r="F255" s="215" t="s">
        <v>426</v>
      </c>
      <c r="G255" s="215"/>
      <c r="H255" s="215"/>
      <c r="I255" s="215"/>
      <c r="J255" s="216" t="s">
        <v>157</v>
      </c>
      <c r="K255" s="217">
        <v>3540</v>
      </c>
      <c r="L255" s="218">
        <v>0</v>
      </c>
      <c r="M255" s="219"/>
      <c r="N255" s="220">
        <f>ROUND(L255*K255,2)</f>
        <v>0</v>
      </c>
      <c r="O255" s="220"/>
      <c r="P255" s="220"/>
      <c r="Q255" s="220"/>
      <c r="R255" s="48"/>
      <c r="T255" s="221" t="s">
        <v>22</v>
      </c>
      <c r="U255" s="56" t="s">
        <v>46</v>
      </c>
      <c r="V255" s="47"/>
      <c r="W255" s="222">
        <f>V255*K255</f>
        <v>0</v>
      </c>
      <c r="X255" s="222">
        <v>0</v>
      </c>
      <c r="Y255" s="222">
        <f>X255*K255</f>
        <v>0</v>
      </c>
      <c r="Z255" s="222">
        <v>0</v>
      </c>
      <c r="AA255" s="223">
        <f>Z255*K255</f>
        <v>0</v>
      </c>
      <c r="AR255" s="22" t="s">
        <v>153</v>
      </c>
      <c r="AT255" s="22" t="s">
        <v>149</v>
      </c>
      <c r="AU255" s="22" t="s">
        <v>102</v>
      </c>
      <c r="AY255" s="22" t="s">
        <v>148</v>
      </c>
      <c r="BE255" s="137">
        <f>IF(U255="základní",N255,0)</f>
        <v>0</v>
      </c>
      <c r="BF255" s="137">
        <f>IF(U255="snížená",N255,0)</f>
        <v>0</v>
      </c>
      <c r="BG255" s="137">
        <f>IF(U255="zákl. přenesená",N255,0)</f>
        <v>0</v>
      </c>
      <c r="BH255" s="137">
        <f>IF(U255="sníž. přenesená",N255,0)</f>
        <v>0</v>
      </c>
      <c r="BI255" s="137">
        <f>IF(U255="nulová",N255,0)</f>
        <v>0</v>
      </c>
      <c r="BJ255" s="22" t="s">
        <v>86</v>
      </c>
      <c r="BK255" s="137">
        <f>ROUND(L255*K255,2)</f>
        <v>0</v>
      </c>
      <c r="BL255" s="22" t="s">
        <v>153</v>
      </c>
      <c r="BM255" s="22" t="s">
        <v>427</v>
      </c>
    </row>
    <row r="256" s="10" customFormat="1" ht="16.5" customHeight="1">
      <c r="B256" s="224"/>
      <c r="C256" s="225"/>
      <c r="D256" s="225"/>
      <c r="E256" s="226" t="s">
        <v>22</v>
      </c>
      <c r="F256" s="227" t="s">
        <v>428</v>
      </c>
      <c r="G256" s="228"/>
      <c r="H256" s="228"/>
      <c r="I256" s="228"/>
      <c r="J256" s="225"/>
      <c r="K256" s="229">
        <v>3540</v>
      </c>
      <c r="L256" s="225"/>
      <c r="M256" s="225"/>
      <c r="N256" s="225"/>
      <c r="O256" s="225"/>
      <c r="P256" s="225"/>
      <c r="Q256" s="225"/>
      <c r="R256" s="230"/>
      <c r="T256" s="231"/>
      <c r="U256" s="225"/>
      <c r="V256" s="225"/>
      <c r="W256" s="225"/>
      <c r="X256" s="225"/>
      <c r="Y256" s="225"/>
      <c r="Z256" s="225"/>
      <c r="AA256" s="232"/>
      <c r="AT256" s="233" t="s">
        <v>172</v>
      </c>
      <c r="AU256" s="233" t="s">
        <v>102</v>
      </c>
      <c r="AV256" s="10" t="s">
        <v>102</v>
      </c>
      <c r="AW256" s="10" t="s">
        <v>38</v>
      </c>
      <c r="AX256" s="10" t="s">
        <v>81</v>
      </c>
      <c r="AY256" s="233" t="s">
        <v>148</v>
      </c>
    </row>
    <row r="257" s="11" customFormat="1" ht="16.5" customHeight="1">
      <c r="B257" s="234"/>
      <c r="C257" s="235"/>
      <c r="D257" s="235"/>
      <c r="E257" s="236" t="s">
        <v>22</v>
      </c>
      <c r="F257" s="237" t="s">
        <v>173</v>
      </c>
      <c r="G257" s="235"/>
      <c r="H257" s="235"/>
      <c r="I257" s="235"/>
      <c r="J257" s="235"/>
      <c r="K257" s="238">
        <v>3540</v>
      </c>
      <c r="L257" s="235"/>
      <c r="M257" s="235"/>
      <c r="N257" s="235"/>
      <c r="O257" s="235"/>
      <c r="P257" s="235"/>
      <c r="Q257" s="235"/>
      <c r="R257" s="239"/>
      <c r="T257" s="240"/>
      <c r="U257" s="235"/>
      <c r="V257" s="235"/>
      <c r="W257" s="235"/>
      <c r="X257" s="235"/>
      <c r="Y257" s="235"/>
      <c r="Z257" s="235"/>
      <c r="AA257" s="241"/>
      <c r="AT257" s="242" t="s">
        <v>172</v>
      </c>
      <c r="AU257" s="242" t="s">
        <v>102</v>
      </c>
      <c r="AV257" s="11" t="s">
        <v>153</v>
      </c>
      <c r="AW257" s="11" t="s">
        <v>38</v>
      </c>
      <c r="AX257" s="11" t="s">
        <v>86</v>
      </c>
      <c r="AY257" s="242" t="s">
        <v>148</v>
      </c>
    </row>
    <row r="258" s="1" customFormat="1" ht="38.25" customHeight="1">
      <c r="B258" s="46"/>
      <c r="C258" s="213" t="s">
        <v>429</v>
      </c>
      <c r="D258" s="213" t="s">
        <v>149</v>
      </c>
      <c r="E258" s="214" t="s">
        <v>430</v>
      </c>
      <c r="F258" s="215" t="s">
        <v>431</v>
      </c>
      <c r="G258" s="215"/>
      <c r="H258" s="215"/>
      <c r="I258" s="215"/>
      <c r="J258" s="216" t="s">
        <v>157</v>
      </c>
      <c r="K258" s="217">
        <v>118</v>
      </c>
      <c r="L258" s="218">
        <v>0</v>
      </c>
      <c r="M258" s="219"/>
      <c r="N258" s="220">
        <f>ROUND(L258*K258,2)</f>
        <v>0</v>
      </c>
      <c r="O258" s="220"/>
      <c r="P258" s="220"/>
      <c r="Q258" s="220"/>
      <c r="R258" s="48"/>
      <c r="T258" s="221" t="s">
        <v>22</v>
      </c>
      <c r="U258" s="56" t="s">
        <v>46</v>
      </c>
      <c r="V258" s="47"/>
      <c r="W258" s="222">
        <f>V258*K258</f>
        <v>0</v>
      </c>
      <c r="X258" s="222">
        <v>0</v>
      </c>
      <c r="Y258" s="222">
        <f>X258*K258</f>
        <v>0</v>
      </c>
      <c r="Z258" s="222">
        <v>0</v>
      </c>
      <c r="AA258" s="223">
        <f>Z258*K258</f>
        <v>0</v>
      </c>
      <c r="AR258" s="22" t="s">
        <v>153</v>
      </c>
      <c r="AT258" s="22" t="s">
        <v>149</v>
      </c>
      <c r="AU258" s="22" t="s">
        <v>102</v>
      </c>
      <c r="AY258" s="22" t="s">
        <v>148</v>
      </c>
      <c r="BE258" s="137">
        <f>IF(U258="základní",N258,0)</f>
        <v>0</v>
      </c>
      <c r="BF258" s="137">
        <f>IF(U258="snížená",N258,0)</f>
        <v>0</v>
      </c>
      <c r="BG258" s="137">
        <f>IF(U258="zákl. přenesená",N258,0)</f>
        <v>0</v>
      </c>
      <c r="BH258" s="137">
        <f>IF(U258="sníž. přenesená",N258,0)</f>
        <v>0</v>
      </c>
      <c r="BI258" s="137">
        <f>IF(U258="nulová",N258,0)</f>
        <v>0</v>
      </c>
      <c r="BJ258" s="22" t="s">
        <v>86</v>
      </c>
      <c r="BK258" s="137">
        <f>ROUND(L258*K258,2)</f>
        <v>0</v>
      </c>
      <c r="BL258" s="22" t="s">
        <v>153</v>
      </c>
      <c r="BM258" s="22" t="s">
        <v>432</v>
      </c>
    </row>
    <row r="259" s="10" customFormat="1" ht="16.5" customHeight="1">
      <c r="B259" s="224"/>
      <c r="C259" s="225"/>
      <c r="D259" s="225"/>
      <c r="E259" s="226" t="s">
        <v>22</v>
      </c>
      <c r="F259" s="227" t="s">
        <v>419</v>
      </c>
      <c r="G259" s="228"/>
      <c r="H259" s="228"/>
      <c r="I259" s="228"/>
      <c r="J259" s="225"/>
      <c r="K259" s="229">
        <v>118</v>
      </c>
      <c r="L259" s="225"/>
      <c r="M259" s="225"/>
      <c r="N259" s="225"/>
      <c r="O259" s="225"/>
      <c r="P259" s="225"/>
      <c r="Q259" s="225"/>
      <c r="R259" s="230"/>
      <c r="T259" s="231"/>
      <c r="U259" s="225"/>
      <c r="V259" s="225"/>
      <c r="W259" s="225"/>
      <c r="X259" s="225"/>
      <c r="Y259" s="225"/>
      <c r="Z259" s="225"/>
      <c r="AA259" s="232"/>
      <c r="AT259" s="233" t="s">
        <v>172</v>
      </c>
      <c r="AU259" s="233" t="s">
        <v>102</v>
      </c>
      <c r="AV259" s="10" t="s">
        <v>102</v>
      </c>
      <c r="AW259" s="10" t="s">
        <v>38</v>
      </c>
      <c r="AX259" s="10" t="s">
        <v>81</v>
      </c>
      <c r="AY259" s="233" t="s">
        <v>148</v>
      </c>
    </row>
    <row r="260" s="11" customFormat="1" ht="16.5" customHeight="1">
      <c r="B260" s="234"/>
      <c r="C260" s="235"/>
      <c r="D260" s="235"/>
      <c r="E260" s="236" t="s">
        <v>22</v>
      </c>
      <c r="F260" s="237" t="s">
        <v>173</v>
      </c>
      <c r="G260" s="235"/>
      <c r="H260" s="235"/>
      <c r="I260" s="235"/>
      <c r="J260" s="235"/>
      <c r="K260" s="238">
        <v>118</v>
      </c>
      <c r="L260" s="235"/>
      <c r="M260" s="235"/>
      <c r="N260" s="235"/>
      <c r="O260" s="235"/>
      <c r="P260" s="235"/>
      <c r="Q260" s="235"/>
      <c r="R260" s="239"/>
      <c r="T260" s="240"/>
      <c r="U260" s="235"/>
      <c r="V260" s="235"/>
      <c r="W260" s="235"/>
      <c r="X260" s="235"/>
      <c r="Y260" s="235"/>
      <c r="Z260" s="235"/>
      <c r="AA260" s="241"/>
      <c r="AT260" s="242" t="s">
        <v>172</v>
      </c>
      <c r="AU260" s="242" t="s">
        <v>102</v>
      </c>
      <c r="AV260" s="11" t="s">
        <v>153</v>
      </c>
      <c r="AW260" s="11" t="s">
        <v>38</v>
      </c>
      <c r="AX260" s="11" t="s">
        <v>86</v>
      </c>
      <c r="AY260" s="242" t="s">
        <v>148</v>
      </c>
    </row>
    <row r="261" s="1" customFormat="1" ht="25.5" customHeight="1">
      <c r="B261" s="46"/>
      <c r="C261" s="213" t="s">
        <v>433</v>
      </c>
      <c r="D261" s="213" t="s">
        <v>149</v>
      </c>
      <c r="E261" s="214" t="s">
        <v>434</v>
      </c>
      <c r="F261" s="215" t="s">
        <v>435</v>
      </c>
      <c r="G261" s="215"/>
      <c r="H261" s="215"/>
      <c r="I261" s="215"/>
      <c r="J261" s="216" t="s">
        <v>157</v>
      </c>
      <c r="K261" s="217">
        <v>416.5</v>
      </c>
      <c r="L261" s="218">
        <v>0</v>
      </c>
      <c r="M261" s="219"/>
      <c r="N261" s="220">
        <f>ROUND(L261*K261,2)</f>
        <v>0</v>
      </c>
      <c r="O261" s="220"/>
      <c r="P261" s="220"/>
      <c r="Q261" s="220"/>
      <c r="R261" s="48"/>
      <c r="T261" s="221" t="s">
        <v>22</v>
      </c>
      <c r="U261" s="56" t="s">
        <v>46</v>
      </c>
      <c r="V261" s="47"/>
      <c r="W261" s="222">
        <f>V261*K261</f>
        <v>0</v>
      </c>
      <c r="X261" s="222">
        <v>0</v>
      </c>
      <c r="Y261" s="222">
        <f>X261*K261</f>
        <v>0</v>
      </c>
      <c r="Z261" s="222">
        <v>0</v>
      </c>
      <c r="AA261" s="223">
        <f>Z261*K261</f>
        <v>0</v>
      </c>
      <c r="AR261" s="22" t="s">
        <v>153</v>
      </c>
      <c r="AT261" s="22" t="s">
        <v>149</v>
      </c>
      <c r="AU261" s="22" t="s">
        <v>102</v>
      </c>
      <c r="AY261" s="22" t="s">
        <v>148</v>
      </c>
      <c r="BE261" s="137">
        <f>IF(U261="základní",N261,0)</f>
        <v>0</v>
      </c>
      <c r="BF261" s="137">
        <f>IF(U261="snížená",N261,0)</f>
        <v>0</v>
      </c>
      <c r="BG261" s="137">
        <f>IF(U261="zákl. přenesená",N261,0)</f>
        <v>0</v>
      </c>
      <c r="BH261" s="137">
        <f>IF(U261="sníž. přenesená",N261,0)</f>
        <v>0</v>
      </c>
      <c r="BI261" s="137">
        <f>IF(U261="nulová",N261,0)</f>
        <v>0</v>
      </c>
      <c r="BJ261" s="22" t="s">
        <v>86</v>
      </c>
      <c r="BK261" s="137">
        <f>ROUND(L261*K261,2)</f>
        <v>0</v>
      </c>
      <c r="BL261" s="22" t="s">
        <v>153</v>
      </c>
      <c r="BM261" s="22" t="s">
        <v>436</v>
      </c>
    </row>
    <row r="262" s="10" customFormat="1" ht="16.5" customHeight="1">
      <c r="B262" s="224"/>
      <c r="C262" s="225"/>
      <c r="D262" s="225"/>
      <c r="E262" s="226" t="s">
        <v>22</v>
      </c>
      <c r="F262" s="227" t="s">
        <v>437</v>
      </c>
      <c r="G262" s="228"/>
      <c r="H262" s="228"/>
      <c r="I262" s="228"/>
      <c r="J262" s="225"/>
      <c r="K262" s="229">
        <v>416.5</v>
      </c>
      <c r="L262" s="225"/>
      <c r="M262" s="225"/>
      <c r="N262" s="225"/>
      <c r="O262" s="225"/>
      <c r="P262" s="225"/>
      <c r="Q262" s="225"/>
      <c r="R262" s="230"/>
      <c r="T262" s="231"/>
      <c r="U262" s="225"/>
      <c r="V262" s="225"/>
      <c r="W262" s="225"/>
      <c r="X262" s="225"/>
      <c r="Y262" s="225"/>
      <c r="Z262" s="225"/>
      <c r="AA262" s="232"/>
      <c r="AT262" s="233" t="s">
        <v>172</v>
      </c>
      <c r="AU262" s="233" t="s">
        <v>102</v>
      </c>
      <c r="AV262" s="10" t="s">
        <v>102</v>
      </c>
      <c r="AW262" s="10" t="s">
        <v>38</v>
      </c>
      <c r="AX262" s="10" t="s">
        <v>81</v>
      </c>
      <c r="AY262" s="233" t="s">
        <v>148</v>
      </c>
    </row>
    <row r="263" s="11" customFormat="1" ht="16.5" customHeight="1">
      <c r="B263" s="234"/>
      <c r="C263" s="235"/>
      <c r="D263" s="235"/>
      <c r="E263" s="236" t="s">
        <v>22</v>
      </c>
      <c r="F263" s="237" t="s">
        <v>173</v>
      </c>
      <c r="G263" s="235"/>
      <c r="H263" s="235"/>
      <c r="I263" s="235"/>
      <c r="J263" s="235"/>
      <c r="K263" s="238">
        <v>416.5</v>
      </c>
      <c r="L263" s="235"/>
      <c r="M263" s="235"/>
      <c r="N263" s="235"/>
      <c r="O263" s="235"/>
      <c r="P263" s="235"/>
      <c r="Q263" s="235"/>
      <c r="R263" s="239"/>
      <c r="T263" s="240"/>
      <c r="U263" s="235"/>
      <c r="V263" s="235"/>
      <c r="W263" s="235"/>
      <c r="X263" s="235"/>
      <c r="Y263" s="235"/>
      <c r="Z263" s="235"/>
      <c r="AA263" s="241"/>
      <c r="AT263" s="242" t="s">
        <v>172</v>
      </c>
      <c r="AU263" s="242" t="s">
        <v>102</v>
      </c>
      <c r="AV263" s="11" t="s">
        <v>153</v>
      </c>
      <c r="AW263" s="11" t="s">
        <v>38</v>
      </c>
      <c r="AX263" s="11" t="s">
        <v>86</v>
      </c>
      <c r="AY263" s="242" t="s">
        <v>148</v>
      </c>
    </row>
    <row r="264" s="1" customFormat="1" ht="25.5" customHeight="1">
      <c r="B264" s="46"/>
      <c r="C264" s="213" t="s">
        <v>438</v>
      </c>
      <c r="D264" s="213" t="s">
        <v>149</v>
      </c>
      <c r="E264" s="214" t="s">
        <v>439</v>
      </c>
      <c r="F264" s="215" t="s">
        <v>440</v>
      </c>
      <c r="G264" s="215"/>
      <c r="H264" s="215"/>
      <c r="I264" s="215"/>
      <c r="J264" s="216" t="s">
        <v>157</v>
      </c>
      <c r="K264" s="217">
        <v>12495</v>
      </c>
      <c r="L264" s="218">
        <v>0</v>
      </c>
      <c r="M264" s="219"/>
      <c r="N264" s="220">
        <f>ROUND(L264*K264,2)</f>
        <v>0</v>
      </c>
      <c r="O264" s="220"/>
      <c r="P264" s="220"/>
      <c r="Q264" s="220"/>
      <c r="R264" s="48"/>
      <c r="T264" s="221" t="s">
        <v>22</v>
      </c>
      <c r="U264" s="56" t="s">
        <v>46</v>
      </c>
      <c r="V264" s="47"/>
      <c r="W264" s="222">
        <f>V264*K264</f>
        <v>0</v>
      </c>
      <c r="X264" s="222">
        <v>0</v>
      </c>
      <c r="Y264" s="222">
        <f>X264*K264</f>
        <v>0</v>
      </c>
      <c r="Z264" s="222">
        <v>0</v>
      </c>
      <c r="AA264" s="223">
        <f>Z264*K264</f>
        <v>0</v>
      </c>
      <c r="AR264" s="22" t="s">
        <v>153</v>
      </c>
      <c r="AT264" s="22" t="s">
        <v>149</v>
      </c>
      <c r="AU264" s="22" t="s">
        <v>102</v>
      </c>
      <c r="AY264" s="22" t="s">
        <v>148</v>
      </c>
      <c r="BE264" s="137">
        <f>IF(U264="základní",N264,0)</f>
        <v>0</v>
      </c>
      <c r="BF264" s="137">
        <f>IF(U264="snížená",N264,0)</f>
        <v>0</v>
      </c>
      <c r="BG264" s="137">
        <f>IF(U264="zákl. přenesená",N264,0)</f>
        <v>0</v>
      </c>
      <c r="BH264" s="137">
        <f>IF(U264="sníž. přenesená",N264,0)</f>
        <v>0</v>
      </c>
      <c r="BI264" s="137">
        <f>IF(U264="nulová",N264,0)</f>
        <v>0</v>
      </c>
      <c r="BJ264" s="22" t="s">
        <v>86</v>
      </c>
      <c r="BK264" s="137">
        <f>ROUND(L264*K264,2)</f>
        <v>0</v>
      </c>
      <c r="BL264" s="22" t="s">
        <v>153</v>
      </c>
      <c r="BM264" s="22" t="s">
        <v>441</v>
      </c>
    </row>
    <row r="265" s="10" customFormat="1" ht="16.5" customHeight="1">
      <c r="B265" s="224"/>
      <c r="C265" s="225"/>
      <c r="D265" s="225"/>
      <c r="E265" s="226" t="s">
        <v>22</v>
      </c>
      <c r="F265" s="227" t="s">
        <v>442</v>
      </c>
      <c r="G265" s="228"/>
      <c r="H265" s="228"/>
      <c r="I265" s="228"/>
      <c r="J265" s="225"/>
      <c r="K265" s="229">
        <v>12495</v>
      </c>
      <c r="L265" s="225"/>
      <c r="M265" s="225"/>
      <c r="N265" s="225"/>
      <c r="O265" s="225"/>
      <c r="P265" s="225"/>
      <c r="Q265" s="225"/>
      <c r="R265" s="230"/>
      <c r="T265" s="231"/>
      <c r="U265" s="225"/>
      <c r="V265" s="225"/>
      <c r="W265" s="225"/>
      <c r="X265" s="225"/>
      <c r="Y265" s="225"/>
      <c r="Z265" s="225"/>
      <c r="AA265" s="232"/>
      <c r="AT265" s="233" t="s">
        <v>172</v>
      </c>
      <c r="AU265" s="233" t="s">
        <v>102</v>
      </c>
      <c r="AV265" s="10" t="s">
        <v>102</v>
      </c>
      <c r="AW265" s="10" t="s">
        <v>38</v>
      </c>
      <c r="AX265" s="10" t="s">
        <v>81</v>
      </c>
      <c r="AY265" s="233" t="s">
        <v>148</v>
      </c>
    </row>
    <row r="266" s="11" customFormat="1" ht="16.5" customHeight="1">
      <c r="B266" s="234"/>
      <c r="C266" s="235"/>
      <c r="D266" s="235"/>
      <c r="E266" s="236" t="s">
        <v>22</v>
      </c>
      <c r="F266" s="237" t="s">
        <v>173</v>
      </c>
      <c r="G266" s="235"/>
      <c r="H266" s="235"/>
      <c r="I266" s="235"/>
      <c r="J266" s="235"/>
      <c r="K266" s="238">
        <v>12495</v>
      </c>
      <c r="L266" s="235"/>
      <c r="M266" s="235"/>
      <c r="N266" s="235"/>
      <c r="O266" s="235"/>
      <c r="P266" s="235"/>
      <c r="Q266" s="235"/>
      <c r="R266" s="239"/>
      <c r="T266" s="240"/>
      <c r="U266" s="235"/>
      <c r="V266" s="235"/>
      <c r="W266" s="235"/>
      <c r="X266" s="235"/>
      <c r="Y266" s="235"/>
      <c r="Z266" s="235"/>
      <c r="AA266" s="241"/>
      <c r="AT266" s="242" t="s">
        <v>172</v>
      </c>
      <c r="AU266" s="242" t="s">
        <v>102</v>
      </c>
      <c r="AV266" s="11" t="s">
        <v>153</v>
      </c>
      <c r="AW266" s="11" t="s">
        <v>38</v>
      </c>
      <c r="AX266" s="11" t="s">
        <v>86</v>
      </c>
      <c r="AY266" s="242" t="s">
        <v>148</v>
      </c>
    </row>
    <row r="267" s="1" customFormat="1" ht="25.5" customHeight="1">
      <c r="B267" s="46"/>
      <c r="C267" s="213" t="s">
        <v>443</v>
      </c>
      <c r="D267" s="213" t="s">
        <v>149</v>
      </c>
      <c r="E267" s="214" t="s">
        <v>444</v>
      </c>
      <c r="F267" s="215" t="s">
        <v>445</v>
      </c>
      <c r="G267" s="215"/>
      <c r="H267" s="215"/>
      <c r="I267" s="215"/>
      <c r="J267" s="216" t="s">
        <v>157</v>
      </c>
      <c r="K267" s="217">
        <v>416.5</v>
      </c>
      <c r="L267" s="218">
        <v>0</v>
      </c>
      <c r="M267" s="219"/>
      <c r="N267" s="220">
        <f>ROUND(L267*K267,2)</f>
        <v>0</v>
      </c>
      <c r="O267" s="220"/>
      <c r="P267" s="220"/>
      <c r="Q267" s="220"/>
      <c r="R267" s="48"/>
      <c r="T267" s="221" t="s">
        <v>22</v>
      </c>
      <c r="U267" s="56" t="s">
        <v>46</v>
      </c>
      <c r="V267" s="47"/>
      <c r="W267" s="222">
        <f>V267*K267</f>
        <v>0</v>
      </c>
      <c r="X267" s="222">
        <v>0</v>
      </c>
      <c r="Y267" s="222">
        <f>X267*K267</f>
        <v>0</v>
      </c>
      <c r="Z267" s="222">
        <v>0</v>
      </c>
      <c r="AA267" s="223">
        <f>Z267*K267</f>
        <v>0</v>
      </c>
      <c r="AR267" s="22" t="s">
        <v>153</v>
      </c>
      <c r="AT267" s="22" t="s">
        <v>149</v>
      </c>
      <c r="AU267" s="22" t="s">
        <v>102</v>
      </c>
      <c r="AY267" s="22" t="s">
        <v>148</v>
      </c>
      <c r="BE267" s="137">
        <f>IF(U267="základní",N267,0)</f>
        <v>0</v>
      </c>
      <c r="BF267" s="137">
        <f>IF(U267="snížená",N267,0)</f>
        <v>0</v>
      </c>
      <c r="BG267" s="137">
        <f>IF(U267="zákl. přenesená",N267,0)</f>
        <v>0</v>
      </c>
      <c r="BH267" s="137">
        <f>IF(U267="sníž. přenesená",N267,0)</f>
        <v>0</v>
      </c>
      <c r="BI267" s="137">
        <f>IF(U267="nulová",N267,0)</f>
        <v>0</v>
      </c>
      <c r="BJ267" s="22" t="s">
        <v>86</v>
      </c>
      <c r="BK267" s="137">
        <f>ROUND(L267*K267,2)</f>
        <v>0</v>
      </c>
      <c r="BL267" s="22" t="s">
        <v>153</v>
      </c>
      <c r="BM267" s="22" t="s">
        <v>446</v>
      </c>
    </row>
    <row r="268" s="10" customFormat="1" ht="16.5" customHeight="1">
      <c r="B268" s="224"/>
      <c r="C268" s="225"/>
      <c r="D268" s="225"/>
      <c r="E268" s="226" t="s">
        <v>22</v>
      </c>
      <c r="F268" s="227" t="s">
        <v>437</v>
      </c>
      <c r="G268" s="228"/>
      <c r="H268" s="228"/>
      <c r="I268" s="228"/>
      <c r="J268" s="225"/>
      <c r="K268" s="229">
        <v>416.5</v>
      </c>
      <c r="L268" s="225"/>
      <c r="M268" s="225"/>
      <c r="N268" s="225"/>
      <c r="O268" s="225"/>
      <c r="P268" s="225"/>
      <c r="Q268" s="225"/>
      <c r="R268" s="230"/>
      <c r="T268" s="231"/>
      <c r="U268" s="225"/>
      <c r="V268" s="225"/>
      <c r="W268" s="225"/>
      <c r="X268" s="225"/>
      <c r="Y268" s="225"/>
      <c r="Z268" s="225"/>
      <c r="AA268" s="232"/>
      <c r="AT268" s="233" t="s">
        <v>172</v>
      </c>
      <c r="AU268" s="233" t="s">
        <v>102</v>
      </c>
      <c r="AV268" s="10" t="s">
        <v>102</v>
      </c>
      <c r="AW268" s="10" t="s">
        <v>38</v>
      </c>
      <c r="AX268" s="10" t="s">
        <v>81</v>
      </c>
      <c r="AY268" s="233" t="s">
        <v>148</v>
      </c>
    </row>
    <row r="269" s="11" customFormat="1" ht="16.5" customHeight="1">
      <c r="B269" s="234"/>
      <c r="C269" s="235"/>
      <c r="D269" s="235"/>
      <c r="E269" s="236" t="s">
        <v>22</v>
      </c>
      <c r="F269" s="237" t="s">
        <v>173</v>
      </c>
      <c r="G269" s="235"/>
      <c r="H269" s="235"/>
      <c r="I269" s="235"/>
      <c r="J269" s="235"/>
      <c r="K269" s="238">
        <v>416.5</v>
      </c>
      <c r="L269" s="235"/>
      <c r="M269" s="235"/>
      <c r="N269" s="235"/>
      <c r="O269" s="235"/>
      <c r="P269" s="235"/>
      <c r="Q269" s="235"/>
      <c r="R269" s="239"/>
      <c r="T269" s="240"/>
      <c r="U269" s="235"/>
      <c r="V269" s="235"/>
      <c r="W269" s="235"/>
      <c r="X269" s="235"/>
      <c r="Y269" s="235"/>
      <c r="Z269" s="235"/>
      <c r="AA269" s="241"/>
      <c r="AT269" s="242" t="s">
        <v>172</v>
      </c>
      <c r="AU269" s="242" t="s">
        <v>102</v>
      </c>
      <c r="AV269" s="11" t="s">
        <v>153</v>
      </c>
      <c r="AW269" s="11" t="s">
        <v>38</v>
      </c>
      <c r="AX269" s="11" t="s">
        <v>86</v>
      </c>
      <c r="AY269" s="242" t="s">
        <v>148</v>
      </c>
    </row>
    <row r="270" s="1" customFormat="1" ht="38.25" customHeight="1">
      <c r="B270" s="46"/>
      <c r="C270" s="213" t="s">
        <v>447</v>
      </c>
      <c r="D270" s="213" t="s">
        <v>149</v>
      </c>
      <c r="E270" s="214" t="s">
        <v>448</v>
      </c>
      <c r="F270" s="215" t="s">
        <v>449</v>
      </c>
      <c r="G270" s="215"/>
      <c r="H270" s="215"/>
      <c r="I270" s="215"/>
      <c r="J270" s="216" t="s">
        <v>157</v>
      </c>
      <c r="K270" s="217">
        <v>416.5</v>
      </c>
      <c r="L270" s="218">
        <v>0</v>
      </c>
      <c r="M270" s="219"/>
      <c r="N270" s="220">
        <f>ROUND(L270*K270,2)</f>
        <v>0</v>
      </c>
      <c r="O270" s="220"/>
      <c r="P270" s="220"/>
      <c r="Q270" s="220"/>
      <c r="R270" s="48"/>
      <c r="T270" s="221" t="s">
        <v>22</v>
      </c>
      <c r="U270" s="56" t="s">
        <v>46</v>
      </c>
      <c r="V270" s="47"/>
      <c r="W270" s="222">
        <f>V270*K270</f>
        <v>0</v>
      </c>
      <c r="X270" s="222">
        <v>0</v>
      </c>
      <c r="Y270" s="222">
        <f>X270*K270</f>
        <v>0</v>
      </c>
      <c r="Z270" s="222">
        <v>0</v>
      </c>
      <c r="AA270" s="223">
        <f>Z270*K270</f>
        <v>0</v>
      </c>
      <c r="AR270" s="22" t="s">
        <v>153</v>
      </c>
      <c r="AT270" s="22" t="s">
        <v>149</v>
      </c>
      <c r="AU270" s="22" t="s">
        <v>102</v>
      </c>
      <c r="AY270" s="22" t="s">
        <v>148</v>
      </c>
      <c r="BE270" s="137">
        <f>IF(U270="základní",N270,0)</f>
        <v>0</v>
      </c>
      <c r="BF270" s="137">
        <f>IF(U270="snížená",N270,0)</f>
        <v>0</v>
      </c>
      <c r="BG270" s="137">
        <f>IF(U270="zákl. přenesená",N270,0)</f>
        <v>0</v>
      </c>
      <c r="BH270" s="137">
        <f>IF(U270="sníž. přenesená",N270,0)</f>
        <v>0</v>
      </c>
      <c r="BI270" s="137">
        <f>IF(U270="nulová",N270,0)</f>
        <v>0</v>
      </c>
      <c r="BJ270" s="22" t="s">
        <v>86</v>
      </c>
      <c r="BK270" s="137">
        <f>ROUND(L270*K270,2)</f>
        <v>0</v>
      </c>
      <c r="BL270" s="22" t="s">
        <v>153</v>
      </c>
      <c r="BM270" s="22" t="s">
        <v>450</v>
      </c>
    </row>
    <row r="271" s="10" customFormat="1" ht="16.5" customHeight="1">
      <c r="B271" s="224"/>
      <c r="C271" s="225"/>
      <c r="D271" s="225"/>
      <c r="E271" s="226" t="s">
        <v>22</v>
      </c>
      <c r="F271" s="227" t="s">
        <v>437</v>
      </c>
      <c r="G271" s="228"/>
      <c r="H271" s="228"/>
      <c r="I271" s="228"/>
      <c r="J271" s="225"/>
      <c r="K271" s="229">
        <v>416.5</v>
      </c>
      <c r="L271" s="225"/>
      <c r="M271" s="225"/>
      <c r="N271" s="225"/>
      <c r="O271" s="225"/>
      <c r="P271" s="225"/>
      <c r="Q271" s="225"/>
      <c r="R271" s="230"/>
      <c r="T271" s="231"/>
      <c r="U271" s="225"/>
      <c r="V271" s="225"/>
      <c r="W271" s="225"/>
      <c r="X271" s="225"/>
      <c r="Y271" s="225"/>
      <c r="Z271" s="225"/>
      <c r="AA271" s="232"/>
      <c r="AT271" s="233" t="s">
        <v>172</v>
      </c>
      <c r="AU271" s="233" t="s">
        <v>102</v>
      </c>
      <c r="AV271" s="10" t="s">
        <v>102</v>
      </c>
      <c r="AW271" s="10" t="s">
        <v>38</v>
      </c>
      <c r="AX271" s="10" t="s">
        <v>81</v>
      </c>
      <c r="AY271" s="233" t="s">
        <v>148</v>
      </c>
    </row>
    <row r="272" s="11" customFormat="1" ht="16.5" customHeight="1">
      <c r="B272" s="234"/>
      <c r="C272" s="235"/>
      <c r="D272" s="235"/>
      <c r="E272" s="236" t="s">
        <v>22</v>
      </c>
      <c r="F272" s="237" t="s">
        <v>173</v>
      </c>
      <c r="G272" s="235"/>
      <c r="H272" s="235"/>
      <c r="I272" s="235"/>
      <c r="J272" s="235"/>
      <c r="K272" s="238">
        <v>416.5</v>
      </c>
      <c r="L272" s="235"/>
      <c r="M272" s="235"/>
      <c r="N272" s="235"/>
      <c r="O272" s="235"/>
      <c r="P272" s="235"/>
      <c r="Q272" s="235"/>
      <c r="R272" s="239"/>
      <c r="T272" s="240"/>
      <c r="U272" s="235"/>
      <c r="V272" s="235"/>
      <c r="W272" s="235"/>
      <c r="X272" s="235"/>
      <c r="Y272" s="235"/>
      <c r="Z272" s="235"/>
      <c r="AA272" s="241"/>
      <c r="AT272" s="242" t="s">
        <v>172</v>
      </c>
      <c r="AU272" s="242" t="s">
        <v>102</v>
      </c>
      <c r="AV272" s="11" t="s">
        <v>153</v>
      </c>
      <c r="AW272" s="11" t="s">
        <v>38</v>
      </c>
      <c r="AX272" s="11" t="s">
        <v>86</v>
      </c>
      <c r="AY272" s="242" t="s">
        <v>148</v>
      </c>
    </row>
    <row r="273" s="1" customFormat="1" ht="38.25" customHeight="1">
      <c r="B273" s="46"/>
      <c r="C273" s="213" t="s">
        <v>451</v>
      </c>
      <c r="D273" s="213" t="s">
        <v>149</v>
      </c>
      <c r="E273" s="214" t="s">
        <v>452</v>
      </c>
      <c r="F273" s="215" t="s">
        <v>453</v>
      </c>
      <c r="G273" s="215"/>
      <c r="H273" s="215"/>
      <c r="I273" s="215"/>
      <c r="J273" s="216" t="s">
        <v>157</v>
      </c>
      <c r="K273" s="217">
        <v>12495</v>
      </c>
      <c r="L273" s="218">
        <v>0</v>
      </c>
      <c r="M273" s="219"/>
      <c r="N273" s="220">
        <f>ROUND(L273*K273,2)</f>
        <v>0</v>
      </c>
      <c r="O273" s="220"/>
      <c r="P273" s="220"/>
      <c r="Q273" s="220"/>
      <c r="R273" s="48"/>
      <c r="T273" s="221" t="s">
        <v>22</v>
      </c>
      <c r="U273" s="56" t="s">
        <v>46</v>
      </c>
      <c r="V273" s="47"/>
      <c r="W273" s="222">
        <f>V273*K273</f>
        <v>0</v>
      </c>
      <c r="X273" s="222">
        <v>0</v>
      </c>
      <c r="Y273" s="222">
        <f>X273*K273</f>
        <v>0</v>
      </c>
      <c r="Z273" s="222">
        <v>0</v>
      </c>
      <c r="AA273" s="223">
        <f>Z273*K273</f>
        <v>0</v>
      </c>
      <c r="AR273" s="22" t="s">
        <v>153</v>
      </c>
      <c r="AT273" s="22" t="s">
        <v>149</v>
      </c>
      <c r="AU273" s="22" t="s">
        <v>102</v>
      </c>
      <c r="AY273" s="22" t="s">
        <v>148</v>
      </c>
      <c r="BE273" s="137">
        <f>IF(U273="základní",N273,0)</f>
        <v>0</v>
      </c>
      <c r="BF273" s="137">
        <f>IF(U273="snížená",N273,0)</f>
        <v>0</v>
      </c>
      <c r="BG273" s="137">
        <f>IF(U273="zákl. přenesená",N273,0)</f>
        <v>0</v>
      </c>
      <c r="BH273" s="137">
        <f>IF(U273="sníž. přenesená",N273,0)</f>
        <v>0</v>
      </c>
      <c r="BI273" s="137">
        <f>IF(U273="nulová",N273,0)</f>
        <v>0</v>
      </c>
      <c r="BJ273" s="22" t="s">
        <v>86</v>
      </c>
      <c r="BK273" s="137">
        <f>ROUND(L273*K273,2)</f>
        <v>0</v>
      </c>
      <c r="BL273" s="22" t="s">
        <v>153</v>
      </c>
      <c r="BM273" s="22" t="s">
        <v>454</v>
      </c>
    </row>
    <row r="274" s="10" customFormat="1" ht="16.5" customHeight="1">
      <c r="B274" s="224"/>
      <c r="C274" s="225"/>
      <c r="D274" s="225"/>
      <c r="E274" s="226" t="s">
        <v>22</v>
      </c>
      <c r="F274" s="227" t="s">
        <v>442</v>
      </c>
      <c r="G274" s="228"/>
      <c r="H274" s="228"/>
      <c r="I274" s="228"/>
      <c r="J274" s="225"/>
      <c r="K274" s="229">
        <v>12495</v>
      </c>
      <c r="L274" s="225"/>
      <c r="M274" s="225"/>
      <c r="N274" s="225"/>
      <c r="O274" s="225"/>
      <c r="P274" s="225"/>
      <c r="Q274" s="225"/>
      <c r="R274" s="230"/>
      <c r="T274" s="231"/>
      <c r="U274" s="225"/>
      <c r="V274" s="225"/>
      <c r="W274" s="225"/>
      <c r="X274" s="225"/>
      <c r="Y274" s="225"/>
      <c r="Z274" s="225"/>
      <c r="AA274" s="232"/>
      <c r="AT274" s="233" t="s">
        <v>172</v>
      </c>
      <c r="AU274" s="233" t="s">
        <v>102</v>
      </c>
      <c r="AV274" s="10" t="s">
        <v>102</v>
      </c>
      <c r="AW274" s="10" t="s">
        <v>38</v>
      </c>
      <c r="AX274" s="10" t="s">
        <v>81</v>
      </c>
      <c r="AY274" s="233" t="s">
        <v>148</v>
      </c>
    </row>
    <row r="275" s="11" customFormat="1" ht="16.5" customHeight="1">
      <c r="B275" s="234"/>
      <c r="C275" s="235"/>
      <c r="D275" s="235"/>
      <c r="E275" s="236" t="s">
        <v>22</v>
      </c>
      <c r="F275" s="237" t="s">
        <v>173</v>
      </c>
      <c r="G275" s="235"/>
      <c r="H275" s="235"/>
      <c r="I275" s="235"/>
      <c r="J275" s="235"/>
      <c r="K275" s="238">
        <v>12495</v>
      </c>
      <c r="L275" s="235"/>
      <c r="M275" s="235"/>
      <c r="N275" s="235"/>
      <c r="O275" s="235"/>
      <c r="P275" s="235"/>
      <c r="Q275" s="235"/>
      <c r="R275" s="239"/>
      <c r="T275" s="240"/>
      <c r="U275" s="235"/>
      <c r="V275" s="235"/>
      <c r="W275" s="235"/>
      <c r="X275" s="235"/>
      <c r="Y275" s="235"/>
      <c r="Z275" s="235"/>
      <c r="AA275" s="241"/>
      <c r="AT275" s="242" t="s">
        <v>172</v>
      </c>
      <c r="AU275" s="242" t="s">
        <v>102</v>
      </c>
      <c r="AV275" s="11" t="s">
        <v>153</v>
      </c>
      <c r="AW275" s="11" t="s">
        <v>38</v>
      </c>
      <c r="AX275" s="11" t="s">
        <v>86</v>
      </c>
      <c r="AY275" s="242" t="s">
        <v>148</v>
      </c>
    </row>
    <row r="276" s="1" customFormat="1" ht="38.25" customHeight="1">
      <c r="B276" s="46"/>
      <c r="C276" s="213" t="s">
        <v>455</v>
      </c>
      <c r="D276" s="213" t="s">
        <v>149</v>
      </c>
      <c r="E276" s="214" t="s">
        <v>456</v>
      </c>
      <c r="F276" s="215" t="s">
        <v>457</v>
      </c>
      <c r="G276" s="215"/>
      <c r="H276" s="215"/>
      <c r="I276" s="215"/>
      <c r="J276" s="216" t="s">
        <v>157</v>
      </c>
      <c r="K276" s="217">
        <v>416.5</v>
      </c>
      <c r="L276" s="218">
        <v>0</v>
      </c>
      <c r="M276" s="219"/>
      <c r="N276" s="220">
        <f>ROUND(L276*K276,2)</f>
        <v>0</v>
      </c>
      <c r="O276" s="220"/>
      <c r="P276" s="220"/>
      <c r="Q276" s="220"/>
      <c r="R276" s="48"/>
      <c r="T276" s="221" t="s">
        <v>22</v>
      </c>
      <c r="U276" s="56" t="s">
        <v>46</v>
      </c>
      <c r="V276" s="47"/>
      <c r="W276" s="222">
        <f>V276*K276</f>
        <v>0</v>
      </c>
      <c r="X276" s="222">
        <v>0</v>
      </c>
      <c r="Y276" s="222">
        <f>X276*K276</f>
        <v>0</v>
      </c>
      <c r="Z276" s="222">
        <v>0</v>
      </c>
      <c r="AA276" s="223">
        <f>Z276*K276</f>
        <v>0</v>
      </c>
      <c r="AR276" s="22" t="s">
        <v>153</v>
      </c>
      <c r="AT276" s="22" t="s">
        <v>149</v>
      </c>
      <c r="AU276" s="22" t="s">
        <v>102</v>
      </c>
      <c r="AY276" s="22" t="s">
        <v>148</v>
      </c>
      <c r="BE276" s="137">
        <f>IF(U276="základní",N276,0)</f>
        <v>0</v>
      </c>
      <c r="BF276" s="137">
        <f>IF(U276="snížená",N276,0)</f>
        <v>0</v>
      </c>
      <c r="BG276" s="137">
        <f>IF(U276="zákl. přenesená",N276,0)</f>
        <v>0</v>
      </c>
      <c r="BH276" s="137">
        <f>IF(U276="sníž. přenesená",N276,0)</f>
        <v>0</v>
      </c>
      <c r="BI276" s="137">
        <f>IF(U276="nulová",N276,0)</f>
        <v>0</v>
      </c>
      <c r="BJ276" s="22" t="s">
        <v>86</v>
      </c>
      <c r="BK276" s="137">
        <f>ROUND(L276*K276,2)</f>
        <v>0</v>
      </c>
      <c r="BL276" s="22" t="s">
        <v>153</v>
      </c>
      <c r="BM276" s="22" t="s">
        <v>458</v>
      </c>
    </row>
    <row r="277" s="10" customFormat="1" ht="16.5" customHeight="1">
      <c r="B277" s="224"/>
      <c r="C277" s="225"/>
      <c r="D277" s="225"/>
      <c r="E277" s="226" t="s">
        <v>22</v>
      </c>
      <c r="F277" s="227" t="s">
        <v>437</v>
      </c>
      <c r="G277" s="228"/>
      <c r="H277" s="228"/>
      <c r="I277" s="228"/>
      <c r="J277" s="225"/>
      <c r="K277" s="229">
        <v>416.5</v>
      </c>
      <c r="L277" s="225"/>
      <c r="M277" s="225"/>
      <c r="N277" s="225"/>
      <c r="O277" s="225"/>
      <c r="P277" s="225"/>
      <c r="Q277" s="225"/>
      <c r="R277" s="230"/>
      <c r="T277" s="231"/>
      <c r="U277" s="225"/>
      <c r="V277" s="225"/>
      <c r="W277" s="225"/>
      <c r="X277" s="225"/>
      <c r="Y277" s="225"/>
      <c r="Z277" s="225"/>
      <c r="AA277" s="232"/>
      <c r="AT277" s="233" t="s">
        <v>172</v>
      </c>
      <c r="AU277" s="233" t="s">
        <v>102</v>
      </c>
      <c r="AV277" s="10" t="s">
        <v>102</v>
      </c>
      <c r="AW277" s="10" t="s">
        <v>38</v>
      </c>
      <c r="AX277" s="10" t="s">
        <v>81</v>
      </c>
      <c r="AY277" s="233" t="s">
        <v>148</v>
      </c>
    </row>
    <row r="278" s="11" customFormat="1" ht="16.5" customHeight="1">
      <c r="B278" s="234"/>
      <c r="C278" s="235"/>
      <c r="D278" s="235"/>
      <c r="E278" s="236" t="s">
        <v>22</v>
      </c>
      <c r="F278" s="237" t="s">
        <v>173</v>
      </c>
      <c r="G278" s="235"/>
      <c r="H278" s="235"/>
      <c r="I278" s="235"/>
      <c r="J278" s="235"/>
      <c r="K278" s="238">
        <v>416.5</v>
      </c>
      <c r="L278" s="235"/>
      <c r="M278" s="235"/>
      <c r="N278" s="235"/>
      <c r="O278" s="235"/>
      <c r="P278" s="235"/>
      <c r="Q278" s="235"/>
      <c r="R278" s="239"/>
      <c r="T278" s="240"/>
      <c r="U278" s="235"/>
      <c r="V278" s="235"/>
      <c r="W278" s="235"/>
      <c r="X278" s="235"/>
      <c r="Y278" s="235"/>
      <c r="Z278" s="235"/>
      <c r="AA278" s="241"/>
      <c r="AT278" s="242" t="s">
        <v>172</v>
      </c>
      <c r="AU278" s="242" t="s">
        <v>102</v>
      </c>
      <c r="AV278" s="11" t="s">
        <v>153</v>
      </c>
      <c r="AW278" s="11" t="s">
        <v>38</v>
      </c>
      <c r="AX278" s="11" t="s">
        <v>86</v>
      </c>
      <c r="AY278" s="242" t="s">
        <v>148</v>
      </c>
    </row>
    <row r="279" s="1" customFormat="1" ht="25.5" customHeight="1">
      <c r="B279" s="46"/>
      <c r="C279" s="213" t="s">
        <v>459</v>
      </c>
      <c r="D279" s="213" t="s">
        <v>149</v>
      </c>
      <c r="E279" s="214" t="s">
        <v>460</v>
      </c>
      <c r="F279" s="215" t="s">
        <v>461</v>
      </c>
      <c r="G279" s="215"/>
      <c r="H279" s="215"/>
      <c r="I279" s="215"/>
      <c r="J279" s="216" t="s">
        <v>222</v>
      </c>
      <c r="K279" s="217">
        <v>21.600000000000001</v>
      </c>
      <c r="L279" s="218">
        <v>0</v>
      </c>
      <c r="M279" s="219"/>
      <c r="N279" s="220">
        <f>ROUND(L279*K279,2)</f>
        <v>0</v>
      </c>
      <c r="O279" s="220"/>
      <c r="P279" s="220"/>
      <c r="Q279" s="220"/>
      <c r="R279" s="48"/>
      <c r="T279" s="221" t="s">
        <v>22</v>
      </c>
      <c r="U279" s="56" t="s">
        <v>46</v>
      </c>
      <c r="V279" s="47"/>
      <c r="W279" s="222">
        <f>V279*K279</f>
        <v>0</v>
      </c>
      <c r="X279" s="222">
        <v>0.0044000000000000003</v>
      </c>
      <c r="Y279" s="222">
        <f>X279*K279</f>
        <v>0.095040000000000013</v>
      </c>
      <c r="Z279" s="222">
        <v>0</v>
      </c>
      <c r="AA279" s="223">
        <f>Z279*K279</f>
        <v>0</v>
      </c>
      <c r="AR279" s="22" t="s">
        <v>153</v>
      </c>
      <c r="AT279" s="22" t="s">
        <v>149</v>
      </c>
      <c r="AU279" s="22" t="s">
        <v>102</v>
      </c>
      <c r="AY279" s="22" t="s">
        <v>148</v>
      </c>
      <c r="BE279" s="137">
        <f>IF(U279="základní",N279,0)</f>
        <v>0</v>
      </c>
      <c r="BF279" s="137">
        <f>IF(U279="snížená",N279,0)</f>
        <v>0</v>
      </c>
      <c r="BG279" s="137">
        <f>IF(U279="zákl. přenesená",N279,0)</f>
        <v>0</v>
      </c>
      <c r="BH279" s="137">
        <f>IF(U279="sníž. přenesená",N279,0)</f>
        <v>0</v>
      </c>
      <c r="BI279" s="137">
        <f>IF(U279="nulová",N279,0)</f>
        <v>0</v>
      </c>
      <c r="BJ279" s="22" t="s">
        <v>86</v>
      </c>
      <c r="BK279" s="137">
        <f>ROUND(L279*K279,2)</f>
        <v>0</v>
      </c>
      <c r="BL279" s="22" t="s">
        <v>153</v>
      </c>
      <c r="BM279" s="22" t="s">
        <v>462</v>
      </c>
    </row>
    <row r="280" s="10" customFormat="1" ht="16.5" customHeight="1">
      <c r="B280" s="224"/>
      <c r="C280" s="225"/>
      <c r="D280" s="225"/>
      <c r="E280" s="226" t="s">
        <v>22</v>
      </c>
      <c r="F280" s="227" t="s">
        <v>463</v>
      </c>
      <c r="G280" s="228"/>
      <c r="H280" s="228"/>
      <c r="I280" s="228"/>
      <c r="J280" s="225"/>
      <c r="K280" s="229">
        <v>21.600000000000001</v>
      </c>
      <c r="L280" s="225"/>
      <c r="M280" s="225"/>
      <c r="N280" s="225"/>
      <c r="O280" s="225"/>
      <c r="P280" s="225"/>
      <c r="Q280" s="225"/>
      <c r="R280" s="230"/>
      <c r="T280" s="231"/>
      <c r="U280" s="225"/>
      <c r="V280" s="225"/>
      <c r="W280" s="225"/>
      <c r="X280" s="225"/>
      <c r="Y280" s="225"/>
      <c r="Z280" s="225"/>
      <c r="AA280" s="232"/>
      <c r="AT280" s="233" t="s">
        <v>172</v>
      </c>
      <c r="AU280" s="233" t="s">
        <v>102</v>
      </c>
      <c r="AV280" s="10" t="s">
        <v>102</v>
      </c>
      <c r="AW280" s="10" t="s">
        <v>38</v>
      </c>
      <c r="AX280" s="10" t="s">
        <v>81</v>
      </c>
      <c r="AY280" s="233" t="s">
        <v>148</v>
      </c>
    </row>
    <row r="281" s="11" customFormat="1" ht="16.5" customHeight="1">
      <c r="B281" s="234"/>
      <c r="C281" s="235"/>
      <c r="D281" s="235"/>
      <c r="E281" s="236" t="s">
        <v>22</v>
      </c>
      <c r="F281" s="237" t="s">
        <v>173</v>
      </c>
      <c r="G281" s="235"/>
      <c r="H281" s="235"/>
      <c r="I281" s="235"/>
      <c r="J281" s="235"/>
      <c r="K281" s="238">
        <v>21.600000000000001</v>
      </c>
      <c r="L281" s="235"/>
      <c r="M281" s="235"/>
      <c r="N281" s="235"/>
      <c r="O281" s="235"/>
      <c r="P281" s="235"/>
      <c r="Q281" s="235"/>
      <c r="R281" s="239"/>
      <c r="T281" s="240"/>
      <c r="U281" s="235"/>
      <c r="V281" s="235"/>
      <c r="W281" s="235"/>
      <c r="X281" s="235"/>
      <c r="Y281" s="235"/>
      <c r="Z281" s="235"/>
      <c r="AA281" s="241"/>
      <c r="AT281" s="242" t="s">
        <v>172</v>
      </c>
      <c r="AU281" s="242" t="s">
        <v>102</v>
      </c>
      <c r="AV281" s="11" t="s">
        <v>153</v>
      </c>
      <c r="AW281" s="11" t="s">
        <v>38</v>
      </c>
      <c r="AX281" s="11" t="s">
        <v>86</v>
      </c>
      <c r="AY281" s="242" t="s">
        <v>148</v>
      </c>
    </row>
    <row r="282" s="1" customFormat="1" ht="25.5" customHeight="1">
      <c r="B282" s="46"/>
      <c r="C282" s="213" t="s">
        <v>464</v>
      </c>
      <c r="D282" s="213" t="s">
        <v>149</v>
      </c>
      <c r="E282" s="214" t="s">
        <v>465</v>
      </c>
      <c r="F282" s="215" t="s">
        <v>466</v>
      </c>
      <c r="G282" s="215"/>
      <c r="H282" s="215"/>
      <c r="I282" s="215"/>
      <c r="J282" s="216" t="s">
        <v>222</v>
      </c>
      <c r="K282" s="217">
        <v>21.600000000000001</v>
      </c>
      <c r="L282" s="218">
        <v>0</v>
      </c>
      <c r="M282" s="219"/>
      <c r="N282" s="220">
        <f>ROUND(L282*K282,2)</f>
        <v>0</v>
      </c>
      <c r="O282" s="220"/>
      <c r="P282" s="220"/>
      <c r="Q282" s="220"/>
      <c r="R282" s="48"/>
      <c r="T282" s="221" t="s">
        <v>22</v>
      </c>
      <c r="U282" s="56" t="s">
        <v>46</v>
      </c>
      <c r="V282" s="47"/>
      <c r="W282" s="222">
        <f>V282*K282</f>
        <v>0</v>
      </c>
      <c r="X282" s="222">
        <v>0</v>
      </c>
      <c r="Y282" s="222">
        <f>X282*K282</f>
        <v>0</v>
      </c>
      <c r="Z282" s="222">
        <v>0</v>
      </c>
      <c r="AA282" s="223">
        <f>Z282*K282</f>
        <v>0</v>
      </c>
      <c r="AR282" s="22" t="s">
        <v>153</v>
      </c>
      <c r="AT282" s="22" t="s">
        <v>149</v>
      </c>
      <c r="AU282" s="22" t="s">
        <v>102</v>
      </c>
      <c r="AY282" s="22" t="s">
        <v>148</v>
      </c>
      <c r="BE282" s="137">
        <f>IF(U282="základní",N282,0)</f>
        <v>0</v>
      </c>
      <c r="BF282" s="137">
        <f>IF(U282="snížená",N282,0)</f>
        <v>0</v>
      </c>
      <c r="BG282" s="137">
        <f>IF(U282="zákl. přenesená",N282,0)</f>
        <v>0</v>
      </c>
      <c r="BH282" s="137">
        <f>IF(U282="sníž. přenesená",N282,0)</f>
        <v>0</v>
      </c>
      <c r="BI282" s="137">
        <f>IF(U282="nulová",N282,0)</f>
        <v>0</v>
      </c>
      <c r="BJ282" s="22" t="s">
        <v>86</v>
      </c>
      <c r="BK282" s="137">
        <f>ROUND(L282*K282,2)</f>
        <v>0</v>
      </c>
      <c r="BL282" s="22" t="s">
        <v>153</v>
      </c>
      <c r="BM282" s="22" t="s">
        <v>467</v>
      </c>
    </row>
    <row r="283" s="1" customFormat="1" ht="25.5" customHeight="1">
      <c r="B283" s="46"/>
      <c r="C283" s="213" t="s">
        <v>468</v>
      </c>
      <c r="D283" s="213" t="s">
        <v>149</v>
      </c>
      <c r="E283" s="214" t="s">
        <v>469</v>
      </c>
      <c r="F283" s="215" t="s">
        <v>470</v>
      </c>
      <c r="G283" s="215"/>
      <c r="H283" s="215"/>
      <c r="I283" s="215"/>
      <c r="J283" s="216" t="s">
        <v>222</v>
      </c>
      <c r="K283" s="217">
        <v>32.399999999999999</v>
      </c>
      <c r="L283" s="218">
        <v>0</v>
      </c>
      <c r="M283" s="219"/>
      <c r="N283" s="220">
        <f>ROUND(L283*K283,2)</f>
        <v>0</v>
      </c>
      <c r="O283" s="220"/>
      <c r="P283" s="220"/>
      <c r="Q283" s="220"/>
      <c r="R283" s="48"/>
      <c r="T283" s="221" t="s">
        <v>22</v>
      </c>
      <c r="U283" s="56" t="s">
        <v>46</v>
      </c>
      <c r="V283" s="47"/>
      <c r="W283" s="222">
        <f>V283*K283</f>
        <v>0</v>
      </c>
      <c r="X283" s="222">
        <v>0</v>
      </c>
      <c r="Y283" s="222">
        <f>X283*K283</f>
        <v>0</v>
      </c>
      <c r="Z283" s="222">
        <v>0</v>
      </c>
      <c r="AA283" s="223">
        <f>Z283*K283</f>
        <v>0</v>
      </c>
      <c r="AR283" s="22" t="s">
        <v>153</v>
      </c>
      <c r="AT283" s="22" t="s">
        <v>149</v>
      </c>
      <c r="AU283" s="22" t="s">
        <v>102</v>
      </c>
      <c r="AY283" s="22" t="s">
        <v>148</v>
      </c>
      <c r="BE283" s="137">
        <f>IF(U283="základní",N283,0)</f>
        <v>0</v>
      </c>
      <c r="BF283" s="137">
        <f>IF(U283="snížená",N283,0)</f>
        <v>0</v>
      </c>
      <c r="BG283" s="137">
        <f>IF(U283="zákl. přenesená",N283,0)</f>
        <v>0</v>
      </c>
      <c r="BH283" s="137">
        <f>IF(U283="sníž. přenesená",N283,0)</f>
        <v>0</v>
      </c>
      <c r="BI283" s="137">
        <f>IF(U283="nulová",N283,0)</f>
        <v>0</v>
      </c>
      <c r="BJ283" s="22" t="s">
        <v>86</v>
      </c>
      <c r="BK283" s="137">
        <f>ROUND(L283*K283,2)</f>
        <v>0</v>
      </c>
      <c r="BL283" s="22" t="s">
        <v>153</v>
      </c>
      <c r="BM283" s="22" t="s">
        <v>471</v>
      </c>
    </row>
    <row r="284" s="10" customFormat="1" ht="16.5" customHeight="1">
      <c r="B284" s="224"/>
      <c r="C284" s="225"/>
      <c r="D284" s="225"/>
      <c r="E284" s="226" t="s">
        <v>22</v>
      </c>
      <c r="F284" s="227" t="s">
        <v>472</v>
      </c>
      <c r="G284" s="228"/>
      <c r="H284" s="228"/>
      <c r="I284" s="228"/>
      <c r="J284" s="225"/>
      <c r="K284" s="229">
        <v>32.399999999999999</v>
      </c>
      <c r="L284" s="225"/>
      <c r="M284" s="225"/>
      <c r="N284" s="225"/>
      <c r="O284" s="225"/>
      <c r="P284" s="225"/>
      <c r="Q284" s="225"/>
      <c r="R284" s="230"/>
      <c r="T284" s="231"/>
      <c r="U284" s="225"/>
      <c r="V284" s="225"/>
      <c r="W284" s="225"/>
      <c r="X284" s="225"/>
      <c r="Y284" s="225"/>
      <c r="Z284" s="225"/>
      <c r="AA284" s="232"/>
      <c r="AT284" s="233" t="s">
        <v>172</v>
      </c>
      <c r="AU284" s="233" t="s">
        <v>102</v>
      </c>
      <c r="AV284" s="10" t="s">
        <v>102</v>
      </c>
      <c r="AW284" s="10" t="s">
        <v>38</v>
      </c>
      <c r="AX284" s="10" t="s">
        <v>81</v>
      </c>
      <c r="AY284" s="233" t="s">
        <v>148</v>
      </c>
    </row>
    <row r="285" s="11" customFormat="1" ht="16.5" customHeight="1">
      <c r="B285" s="234"/>
      <c r="C285" s="235"/>
      <c r="D285" s="235"/>
      <c r="E285" s="236" t="s">
        <v>22</v>
      </c>
      <c r="F285" s="237" t="s">
        <v>173</v>
      </c>
      <c r="G285" s="235"/>
      <c r="H285" s="235"/>
      <c r="I285" s="235"/>
      <c r="J285" s="235"/>
      <c r="K285" s="238">
        <v>32.399999999999999</v>
      </c>
      <c r="L285" s="235"/>
      <c r="M285" s="235"/>
      <c r="N285" s="235"/>
      <c r="O285" s="235"/>
      <c r="P285" s="235"/>
      <c r="Q285" s="235"/>
      <c r="R285" s="239"/>
      <c r="T285" s="240"/>
      <c r="U285" s="235"/>
      <c r="V285" s="235"/>
      <c r="W285" s="235"/>
      <c r="X285" s="235"/>
      <c r="Y285" s="235"/>
      <c r="Z285" s="235"/>
      <c r="AA285" s="241"/>
      <c r="AT285" s="242" t="s">
        <v>172</v>
      </c>
      <c r="AU285" s="242" t="s">
        <v>102</v>
      </c>
      <c r="AV285" s="11" t="s">
        <v>153</v>
      </c>
      <c r="AW285" s="11" t="s">
        <v>38</v>
      </c>
      <c r="AX285" s="11" t="s">
        <v>86</v>
      </c>
      <c r="AY285" s="242" t="s">
        <v>148</v>
      </c>
    </row>
    <row r="286" s="1" customFormat="1" ht="25.5" customHeight="1">
      <c r="B286" s="46"/>
      <c r="C286" s="213" t="s">
        <v>473</v>
      </c>
      <c r="D286" s="213" t="s">
        <v>149</v>
      </c>
      <c r="E286" s="214" t="s">
        <v>474</v>
      </c>
      <c r="F286" s="215" t="s">
        <v>475</v>
      </c>
      <c r="G286" s="215"/>
      <c r="H286" s="215"/>
      <c r="I286" s="215"/>
      <c r="J286" s="216" t="s">
        <v>222</v>
      </c>
      <c r="K286" s="217">
        <v>2</v>
      </c>
      <c r="L286" s="218">
        <v>0</v>
      </c>
      <c r="M286" s="219"/>
      <c r="N286" s="220">
        <f>ROUND(L286*K286,2)</f>
        <v>0</v>
      </c>
      <c r="O286" s="220"/>
      <c r="P286" s="220"/>
      <c r="Q286" s="220"/>
      <c r="R286" s="48"/>
      <c r="T286" s="221" t="s">
        <v>22</v>
      </c>
      <c r="U286" s="56" t="s">
        <v>46</v>
      </c>
      <c r="V286" s="47"/>
      <c r="W286" s="222">
        <f>V286*K286</f>
        <v>0</v>
      </c>
      <c r="X286" s="222">
        <v>0.0028400000000000001</v>
      </c>
      <c r="Y286" s="222">
        <f>X286*K286</f>
        <v>0.0056800000000000002</v>
      </c>
      <c r="Z286" s="222">
        <v>0</v>
      </c>
      <c r="AA286" s="223">
        <f>Z286*K286</f>
        <v>0</v>
      </c>
      <c r="AR286" s="22" t="s">
        <v>153</v>
      </c>
      <c r="AT286" s="22" t="s">
        <v>149</v>
      </c>
      <c r="AU286" s="22" t="s">
        <v>102</v>
      </c>
      <c r="AY286" s="22" t="s">
        <v>148</v>
      </c>
      <c r="BE286" s="137">
        <f>IF(U286="základní",N286,0)</f>
        <v>0</v>
      </c>
      <c r="BF286" s="137">
        <f>IF(U286="snížená",N286,0)</f>
        <v>0</v>
      </c>
      <c r="BG286" s="137">
        <f>IF(U286="zákl. přenesená",N286,0)</f>
        <v>0</v>
      </c>
      <c r="BH286" s="137">
        <f>IF(U286="sníž. přenesená",N286,0)</f>
        <v>0</v>
      </c>
      <c r="BI286" s="137">
        <f>IF(U286="nulová",N286,0)</f>
        <v>0</v>
      </c>
      <c r="BJ286" s="22" t="s">
        <v>86</v>
      </c>
      <c r="BK286" s="137">
        <f>ROUND(L286*K286,2)</f>
        <v>0</v>
      </c>
      <c r="BL286" s="22" t="s">
        <v>153</v>
      </c>
      <c r="BM286" s="22" t="s">
        <v>476</v>
      </c>
    </row>
    <row r="287" s="1" customFormat="1" ht="25.5" customHeight="1">
      <c r="B287" s="46"/>
      <c r="C287" s="213" t="s">
        <v>477</v>
      </c>
      <c r="D287" s="213" t="s">
        <v>149</v>
      </c>
      <c r="E287" s="214" t="s">
        <v>478</v>
      </c>
      <c r="F287" s="215" t="s">
        <v>479</v>
      </c>
      <c r="G287" s="215"/>
      <c r="H287" s="215"/>
      <c r="I287" s="215"/>
      <c r="J287" s="216" t="s">
        <v>222</v>
      </c>
      <c r="K287" s="217">
        <v>2</v>
      </c>
      <c r="L287" s="218">
        <v>0</v>
      </c>
      <c r="M287" s="219"/>
      <c r="N287" s="220">
        <f>ROUND(L287*K287,2)</f>
        <v>0</v>
      </c>
      <c r="O287" s="220"/>
      <c r="P287" s="220"/>
      <c r="Q287" s="220"/>
      <c r="R287" s="48"/>
      <c r="T287" s="221" t="s">
        <v>22</v>
      </c>
      <c r="U287" s="56" t="s">
        <v>46</v>
      </c>
      <c r="V287" s="47"/>
      <c r="W287" s="222">
        <f>V287*K287</f>
        <v>0</v>
      </c>
      <c r="X287" s="222">
        <v>0</v>
      </c>
      <c r="Y287" s="222">
        <f>X287*K287</f>
        <v>0</v>
      </c>
      <c r="Z287" s="222">
        <v>0</v>
      </c>
      <c r="AA287" s="223">
        <f>Z287*K287</f>
        <v>0</v>
      </c>
      <c r="AR287" s="22" t="s">
        <v>153</v>
      </c>
      <c r="AT287" s="22" t="s">
        <v>149</v>
      </c>
      <c r="AU287" s="22" t="s">
        <v>102</v>
      </c>
      <c r="AY287" s="22" t="s">
        <v>148</v>
      </c>
      <c r="BE287" s="137">
        <f>IF(U287="základní",N287,0)</f>
        <v>0</v>
      </c>
      <c r="BF287" s="137">
        <f>IF(U287="snížená",N287,0)</f>
        <v>0</v>
      </c>
      <c r="BG287" s="137">
        <f>IF(U287="zákl. přenesená",N287,0)</f>
        <v>0</v>
      </c>
      <c r="BH287" s="137">
        <f>IF(U287="sníž. přenesená",N287,0)</f>
        <v>0</v>
      </c>
      <c r="BI287" s="137">
        <f>IF(U287="nulová",N287,0)</f>
        <v>0</v>
      </c>
      <c r="BJ287" s="22" t="s">
        <v>86</v>
      </c>
      <c r="BK287" s="137">
        <f>ROUND(L287*K287,2)</f>
        <v>0</v>
      </c>
      <c r="BL287" s="22" t="s">
        <v>153</v>
      </c>
      <c r="BM287" s="22" t="s">
        <v>480</v>
      </c>
    </row>
    <row r="288" s="1" customFormat="1" ht="25.5" customHeight="1">
      <c r="B288" s="46"/>
      <c r="C288" s="213" t="s">
        <v>481</v>
      </c>
      <c r="D288" s="213" t="s">
        <v>149</v>
      </c>
      <c r="E288" s="214" t="s">
        <v>482</v>
      </c>
      <c r="F288" s="215" t="s">
        <v>483</v>
      </c>
      <c r="G288" s="215"/>
      <c r="H288" s="215"/>
      <c r="I288" s="215"/>
      <c r="J288" s="216" t="s">
        <v>222</v>
      </c>
      <c r="K288" s="217">
        <v>3</v>
      </c>
      <c r="L288" s="218">
        <v>0</v>
      </c>
      <c r="M288" s="219"/>
      <c r="N288" s="220">
        <f>ROUND(L288*K288,2)</f>
        <v>0</v>
      </c>
      <c r="O288" s="220"/>
      <c r="P288" s="220"/>
      <c r="Q288" s="220"/>
      <c r="R288" s="48"/>
      <c r="T288" s="221" t="s">
        <v>22</v>
      </c>
      <c r="U288" s="56" t="s">
        <v>46</v>
      </c>
      <c r="V288" s="47"/>
      <c r="W288" s="222">
        <f>V288*K288</f>
        <v>0</v>
      </c>
      <c r="X288" s="222">
        <v>0</v>
      </c>
      <c r="Y288" s="222">
        <f>X288*K288</f>
        <v>0</v>
      </c>
      <c r="Z288" s="222">
        <v>0</v>
      </c>
      <c r="AA288" s="223">
        <f>Z288*K288</f>
        <v>0</v>
      </c>
      <c r="AR288" s="22" t="s">
        <v>153</v>
      </c>
      <c r="AT288" s="22" t="s">
        <v>149</v>
      </c>
      <c r="AU288" s="22" t="s">
        <v>102</v>
      </c>
      <c r="AY288" s="22" t="s">
        <v>148</v>
      </c>
      <c r="BE288" s="137">
        <f>IF(U288="základní",N288,0)</f>
        <v>0</v>
      </c>
      <c r="BF288" s="137">
        <f>IF(U288="snížená",N288,0)</f>
        <v>0</v>
      </c>
      <c r="BG288" s="137">
        <f>IF(U288="zákl. přenesená",N288,0)</f>
        <v>0</v>
      </c>
      <c r="BH288" s="137">
        <f>IF(U288="sníž. přenesená",N288,0)</f>
        <v>0</v>
      </c>
      <c r="BI288" s="137">
        <f>IF(U288="nulová",N288,0)</f>
        <v>0</v>
      </c>
      <c r="BJ288" s="22" t="s">
        <v>86</v>
      </c>
      <c r="BK288" s="137">
        <f>ROUND(L288*K288,2)</f>
        <v>0</v>
      </c>
      <c r="BL288" s="22" t="s">
        <v>153</v>
      </c>
      <c r="BM288" s="22" t="s">
        <v>484</v>
      </c>
    </row>
    <row r="289" s="10" customFormat="1" ht="16.5" customHeight="1">
      <c r="B289" s="224"/>
      <c r="C289" s="225"/>
      <c r="D289" s="225"/>
      <c r="E289" s="226" t="s">
        <v>22</v>
      </c>
      <c r="F289" s="227" t="s">
        <v>485</v>
      </c>
      <c r="G289" s="228"/>
      <c r="H289" s="228"/>
      <c r="I289" s="228"/>
      <c r="J289" s="225"/>
      <c r="K289" s="229">
        <v>3</v>
      </c>
      <c r="L289" s="225"/>
      <c r="M289" s="225"/>
      <c r="N289" s="225"/>
      <c r="O289" s="225"/>
      <c r="P289" s="225"/>
      <c r="Q289" s="225"/>
      <c r="R289" s="230"/>
      <c r="T289" s="231"/>
      <c r="U289" s="225"/>
      <c r="V289" s="225"/>
      <c r="W289" s="225"/>
      <c r="X289" s="225"/>
      <c r="Y289" s="225"/>
      <c r="Z289" s="225"/>
      <c r="AA289" s="232"/>
      <c r="AT289" s="233" t="s">
        <v>172</v>
      </c>
      <c r="AU289" s="233" t="s">
        <v>102</v>
      </c>
      <c r="AV289" s="10" t="s">
        <v>102</v>
      </c>
      <c r="AW289" s="10" t="s">
        <v>38</v>
      </c>
      <c r="AX289" s="10" t="s">
        <v>81</v>
      </c>
      <c r="AY289" s="233" t="s">
        <v>148</v>
      </c>
    </row>
    <row r="290" s="11" customFormat="1" ht="16.5" customHeight="1">
      <c r="B290" s="234"/>
      <c r="C290" s="235"/>
      <c r="D290" s="235"/>
      <c r="E290" s="236" t="s">
        <v>22</v>
      </c>
      <c r="F290" s="237" t="s">
        <v>173</v>
      </c>
      <c r="G290" s="235"/>
      <c r="H290" s="235"/>
      <c r="I290" s="235"/>
      <c r="J290" s="235"/>
      <c r="K290" s="238">
        <v>3</v>
      </c>
      <c r="L290" s="235"/>
      <c r="M290" s="235"/>
      <c r="N290" s="235"/>
      <c r="O290" s="235"/>
      <c r="P290" s="235"/>
      <c r="Q290" s="235"/>
      <c r="R290" s="239"/>
      <c r="T290" s="240"/>
      <c r="U290" s="235"/>
      <c r="V290" s="235"/>
      <c r="W290" s="235"/>
      <c r="X290" s="235"/>
      <c r="Y290" s="235"/>
      <c r="Z290" s="235"/>
      <c r="AA290" s="241"/>
      <c r="AT290" s="242" t="s">
        <v>172</v>
      </c>
      <c r="AU290" s="242" t="s">
        <v>102</v>
      </c>
      <c r="AV290" s="11" t="s">
        <v>153</v>
      </c>
      <c r="AW290" s="11" t="s">
        <v>38</v>
      </c>
      <c r="AX290" s="11" t="s">
        <v>86</v>
      </c>
      <c r="AY290" s="242" t="s">
        <v>148</v>
      </c>
    </row>
    <row r="291" s="1" customFormat="1" ht="25.5" customHeight="1">
      <c r="B291" s="46"/>
      <c r="C291" s="213" t="s">
        <v>486</v>
      </c>
      <c r="D291" s="213" t="s">
        <v>149</v>
      </c>
      <c r="E291" s="214" t="s">
        <v>487</v>
      </c>
      <c r="F291" s="215" t="s">
        <v>488</v>
      </c>
      <c r="G291" s="215"/>
      <c r="H291" s="215"/>
      <c r="I291" s="215"/>
      <c r="J291" s="216" t="s">
        <v>157</v>
      </c>
      <c r="K291" s="217">
        <v>90</v>
      </c>
      <c r="L291" s="218">
        <v>0</v>
      </c>
      <c r="M291" s="219"/>
      <c r="N291" s="220">
        <f>ROUND(L291*K291,2)</f>
        <v>0</v>
      </c>
      <c r="O291" s="220"/>
      <c r="P291" s="220"/>
      <c r="Q291" s="220"/>
      <c r="R291" s="48"/>
      <c r="T291" s="221" t="s">
        <v>22</v>
      </c>
      <c r="U291" s="56" t="s">
        <v>46</v>
      </c>
      <c r="V291" s="47"/>
      <c r="W291" s="222">
        <f>V291*K291</f>
        <v>0</v>
      </c>
      <c r="X291" s="222">
        <v>0.00083000000000000001</v>
      </c>
      <c r="Y291" s="222">
        <f>X291*K291</f>
        <v>0.074700000000000003</v>
      </c>
      <c r="Z291" s="222">
        <v>0</v>
      </c>
      <c r="AA291" s="223">
        <f>Z291*K291</f>
        <v>0</v>
      </c>
      <c r="AR291" s="22" t="s">
        <v>153</v>
      </c>
      <c r="AT291" s="22" t="s">
        <v>149</v>
      </c>
      <c r="AU291" s="22" t="s">
        <v>102</v>
      </c>
      <c r="AY291" s="22" t="s">
        <v>148</v>
      </c>
      <c r="BE291" s="137">
        <f>IF(U291="základní",N291,0)</f>
        <v>0</v>
      </c>
      <c r="BF291" s="137">
        <f>IF(U291="snížená",N291,0)</f>
        <v>0</v>
      </c>
      <c r="BG291" s="137">
        <f>IF(U291="zákl. přenesená",N291,0)</f>
        <v>0</v>
      </c>
      <c r="BH291" s="137">
        <f>IF(U291="sníž. přenesená",N291,0)</f>
        <v>0</v>
      </c>
      <c r="BI291" s="137">
        <f>IF(U291="nulová",N291,0)</f>
        <v>0</v>
      </c>
      <c r="BJ291" s="22" t="s">
        <v>86</v>
      </c>
      <c r="BK291" s="137">
        <f>ROUND(L291*K291,2)</f>
        <v>0</v>
      </c>
      <c r="BL291" s="22" t="s">
        <v>153</v>
      </c>
      <c r="BM291" s="22" t="s">
        <v>489</v>
      </c>
    </row>
    <row r="292" s="10" customFormat="1" ht="16.5" customHeight="1">
      <c r="B292" s="224"/>
      <c r="C292" s="225"/>
      <c r="D292" s="225"/>
      <c r="E292" s="226" t="s">
        <v>22</v>
      </c>
      <c r="F292" s="227" t="s">
        <v>490</v>
      </c>
      <c r="G292" s="228"/>
      <c r="H292" s="228"/>
      <c r="I292" s="228"/>
      <c r="J292" s="225"/>
      <c r="K292" s="229">
        <v>90</v>
      </c>
      <c r="L292" s="225"/>
      <c r="M292" s="225"/>
      <c r="N292" s="225"/>
      <c r="O292" s="225"/>
      <c r="P292" s="225"/>
      <c r="Q292" s="225"/>
      <c r="R292" s="230"/>
      <c r="T292" s="231"/>
      <c r="U292" s="225"/>
      <c r="V292" s="225"/>
      <c r="W292" s="225"/>
      <c r="X292" s="225"/>
      <c r="Y292" s="225"/>
      <c r="Z292" s="225"/>
      <c r="AA292" s="232"/>
      <c r="AT292" s="233" t="s">
        <v>172</v>
      </c>
      <c r="AU292" s="233" t="s">
        <v>102</v>
      </c>
      <c r="AV292" s="10" t="s">
        <v>102</v>
      </c>
      <c r="AW292" s="10" t="s">
        <v>38</v>
      </c>
      <c r="AX292" s="10" t="s">
        <v>86</v>
      </c>
      <c r="AY292" s="233" t="s">
        <v>148</v>
      </c>
    </row>
    <row r="293" s="1" customFormat="1" ht="25.5" customHeight="1">
      <c r="B293" s="46"/>
      <c r="C293" s="213" t="s">
        <v>491</v>
      </c>
      <c r="D293" s="213" t="s">
        <v>149</v>
      </c>
      <c r="E293" s="214" t="s">
        <v>492</v>
      </c>
      <c r="F293" s="215" t="s">
        <v>493</v>
      </c>
      <c r="G293" s="215"/>
      <c r="H293" s="215"/>
      <c r="I293" s="215"/>
      <c r="J293" s="216" t="s">
        <v>157</v>
      </c>
      <c r="K293" s="217">
        <v>90</v>
      </c>
      <c r="L293" s="218">
        <v>0</v>
      </c>
      <c r="M293" s="219"/>
      <c r="N293" s="220">
        <f>ROUND(L293*K293,2)</f>
        <v>0</v>
      </c>
      <c r="O293" s="220"/>
      <c r="P293" s="220"/>
      <c r="Q293" s="220"/>
      <c r="R293" s="48"/>
      <c r="T293" s="221" t="s">
        <v>22</v>
      </c>
      <c r="U293" s="56" t="s">
        <v>46</v>
      </c>
      <c r="V293" s="47"/>
      <c r="W293" s="222">
        <f>V293*K293</f>
        <v>0</v>
      </c>
      <c r="X293" s="222">
        <v>0</v>
      </c>
      <c r="Y293" s="222">
        <f>X293*K293</f>
        <v>0</v>
      </c>
      <c r="Z293" s="222">
        <v>0</v>
      </c>
      <c r="AA293" s="223">
        <f>Z293*K293</f>
        <v>0</v>
      </c>
      <c r="AR293" s="22" t="s">
        <v>153</v>
      </c>
      <c r="AT293" s="22" t="s">
        <v>149</v>
      </c>
      <c r="AU293" s="22" t="s">
        <v>102</v>
      </c>
      <c r="AY293" s="22" t="s">
        <v>148</v>
      </c>
      <c r="BE293" s="137">
        <f>IF(U293="základní",N293,0)</f>
        <v>0</v>
      </c>
      <c r="BF293" s="137">
        <f>IF(U293="snížená",N293,0)</f>
        <v>0</v>
      </c>
      <c r="BG293" s="137">
        <f>IF(U293="zákl. přenesená",N293,0)</f>
        <v>0</v>
      </c>
      <c r="BH293" s="137">
        <f>IF(U293="sníž. přenesená",N293,0)</f>
        <v>0</v>
      </c>
      <c r="BI293" s="137">
        <f>IF(U293="nulová",N293,0)</f>
        <v>0</v>
      </c>
      <c r="BJ293" s="22" t="s">
        <v>86</v>
      </c>
      <c r="BK293" s="137">
        <f>ROUND(L293*K293,2)</f>
        <v>0</v>
      </c>
      <c r="BL293" s="22" t="s">
        <v>153</v>
      </c>
      <c r="BM293" s="22" t="s">
        <v>494</v>
      </c>
    </row>
    <row r="294" s="10" customFormat="1" ht="16.5" customHeight="1">
      <c r="B294" s="224"/>
      <c r="C294" s="225"/>
      <c r="D294" s="225"/>
      <c r="E294" s="226" t="s">
        <v>22</v>
      </c>
      <c r="F294" s="227" t="s">
        <v>490</v>
      </c>
      <c r="G294" s="228"/>
      <c r="H294" s="228"/>
      <c r="I294" s="228"/>
      <c r="J294" s="225"/>
      <c r="K294" s="229">
        <v>90</v>
      </c>
      <c r="L294" s="225"/>
      <c r="M294" s="225"/>
      <c r="N294" s="225"/>
      <c r="O294" s="225"/>
      <c r="P294" s="225"/>
      <c r="Q294" s="225"/>
      <c r="R294" s="230"/>
      <c r="T294" s="231"/>
      <c r="U294" s="225"/>
      <c r="V294" s="225"/>
      <c r="W294" s="225"/>
      <c r="X294" s="225"/>
      <c r="Y294" s="225"/>
      <c r="Z294" s="225"/>
      <c r="AA294" s="232"/>
      <c r="AT294" s="233" t="s">
        <v>172</v>
      </c>
      <c r="AU294" s="233" t="s">
        <v>102</v>
      </c>
      <c r="AV294" s="10" t="s">
        <v>102</v>
      </c>
      <c r="AW294" s="10" t="s">
        <v>38</v>
      </c>
      <c r="AX294" s="10" t="s">
        <v>86</v>
      </c>
      <c r="AY294" s="233" t="s">
        <v>148</v>
      </c>
    </row>
    <row r="295" s="1" customFormat="1" ht="25.5" customHeight="1">
      <c r="B295" s="46"/>
      <c r="C295" s="213" t="s">
        <v>495</v>
      </c>
      <c r="D295" s="213" t="s">
        <v>149</v>
      </c>
      <c r="E295" s="214" t="s">
        <v>496</v>
      </c>
      <c r="F295" s="215" t="s">
        <v>497</v>
      </c>
      <c r="G295" s="215"/>
      <c r="H295" s="215"/>
      <c r="I295" s="215"/>
      <c r="J295" s="216" t="s">
        <v>157</v>
      </c>
      <c r="K295" s="217">
        <v>90</v>
      </c>
      <c r="L295" s="218">
        <v>0</v>
      </c>
      <c r="M295" s="219"/>
      <c r="N295" s="220">
        <f>ROUND(L295*K295,2)</f>
        <v>0</v>
      </c>
      <c r="O295" s="220"/>
      <c r="P295" s="220"/>
      <c r="Q295" s="220"/>
      <c r="R295" s="48"/>
      <c r="T295" s="221" t="s">
        <v>22</v>
      </c>
      <c r="U295" s="56" t="s">
        <v>46</v>
      </c>
      <c r="V295" s="47"/>
      <c r="W295" s="222">
        <f>V295*K295</f>
        <v>0</v>
      </c>
      <c r="X295" s="222">
        <v>0</v>
      </c>
      <c r="Y295" s="222">
        <f>X295*K295</f>
        <v>0</v>
      </c>
      <c r="Z295" s="222">
        <v>0</v>
      </c>
      <c r="AA295" s="223">
        <f>Z295*K295</f>
        <v>0</v>
      </c>
      <c r="AR295" s="22" t="s">
        <v>153</v>
      </c>
      <c r="AT295" s="22" t="s">
        <v>149</v>
      </c>
      <c r="AU295" s="22" t="s">
        <v>102</v>
      </c>
      <c r="AY295" s="22" t="s">
        <v>148</v>
      </c>
      <c r="BE295" s="137">
        <f>IF(U295="základní",N295,0)</f>
        <v>0</v>
      </c>
      <c r="BF295" s="137">
        <f>IF(U295="snížená",N295,0)</f>
        <v>0</v>
      </c>
      <c r="BG295" s="137">
        <f>IF(U295="zákl. přenesená",N295,0)</f>
        <v>0</v>
      </c>
      <c r="BH295" s="137">
        <f>IF(U295="sníž. přenesená",N295,0)</f>
        <v>0</v>
      </c>
      <c r="BI295" s="137">
        <f>IF(U295="nulová",N295,0)</f>
        <v>0</v>
      </c>
      <c r="BJ295" s="22" t="s">
        <v>86</v>
      </c>
      <c r="BK295" s="137">
        <f>ROUND(L295*K295,2)</f>
        <v>0</v>
      </c>
      <c r="BL295" s="22" t="s">
        <v>153</v>
      </c>
      <c r="BM295" s="22" t="s">
        <v>498</v>
      </c>
    </row>
    <row r="296" s="10" customFormat="1" ht="16.5" customHeight="1">
      <c r="B296" s="224"/>
      <c r="C296" s="225"/>
      <c r="D296" s="225"/>
      <c r="E296" s="226" t="s">
        <v>22</v>
      </c>
      <c r="F296" s="227" t="s">
        <v>490</v>
      </c>
      <c r="G296" s="228"/>
      <c r="H296" s="228"/>
      <c r="I296" s="228"/>
      <c r="J296" s="225"/>
      <c r="K296" s="229">
        <v>90</v>
      </c>
      <c r="L296" s="225"/>
      <c r="M296" s="225"/>
      <c r="N296" s="225"/>
      <c r="O296" s="225"/>
      <c r="P296" s="225"/>
      <c r="Q296" s="225"/>
      <c r="R296" s="230"/>
      <c r="T296" s="231"/>
      <c r="U296" s="225"/>
      <c r="V296" s="225"/>
      <c r="W296" s="225"/>
      <c r="X296" s="225"/>
      <c r="Y296" s="225"/>
      <c r="Z296" s="225"/>
      <c r="AA296" s="232"/>
      <c r="AT296" s="233" t="s">
        <v>172</v>
      </c>
      <c r="AU296" s="233" t="s">
        <v>102</v>
      </c>
      <c r="AV296" s="10" t="s">
        <v>102</v>
      </c>
      <c r="AW296" s="10" t="s">
        <v>38</v>
      </c>
      <c r="AX296" s="10" t="s">
        <v>86</v>
      </c>
      <c r="AY296" s="233" t="s">
        <v>148</v>
      </c>
    </row>
    <row r="297" s="1" customFormat="1" ht="25.5" customHeight="1">
      <c r="B297" s="46"/>
      <c r="C297" s="213" t="s">
        <v>499</v>
      </c>
      <c r="D297" s="213" t="s">
        <v>149</v>
      </c>
      <c r="E297" s="214" t="s">
        <v>500</v>
      </c>
      <c r="F297" s="215" t="s">
        <v>501</v>
      </c>
      <c r="G297" s="215"/>
      <c r="H297" s="215"/>
      <c r="I297" s="215"/>
      <c r="J297" s="216" t="s">
        <v>177</v>
      </c>
      <c r="K297" s="217">
        <v>20.724</v>
      </c>
      <c r="L297" s="218">
        <v>0</v>
      </c>
      <c r="M297" s="219"/>
      <c r="N297" s="220">
        <f>ROUND(L297*K297,2)</f>
        <v>0</v>
      </c>
      <c r="O297" s="220"/>
      <c r="P297" s="220"/>
      <c r="Q297" s="220"/>
      <c r="R297" s="48"/>
      <c r="T297" s="221" t="s">
        <v>22</v>
      </c>
      <c r="U297" s="56" t="s">
        <v>46</v>
      </c>
      <c r="V297" s="47"/>
      <c r="W297" s="222">
        <f>V297*K297</f>
        <v>0</v>
      </c>
      <c r="X297" s="222">
        <v>0</v>
      </c>
      <c r="Y297" s="222">
        <f>X297*K297</f>
        <v>0</v>
      </c>
      <c r="Z297" s="222">
        <v>0.55100000000000005</v>
      </c>
      <c r="AA297" s="223">
        <f>Z297*K297</f>
        <v>11.418924000000001</v>
      </c>
      <c r="AR297" s="22" t="s">
        <v>153</v>
      </c>
      <c r="AT297" s="22" t="s">
        <v>149</v>
      </c>
      <c r="AU297" s="22" t="s">
        <v>102</v>
      </c>
      <c r="AY297" s="22" t="s">
        <v>148</v>
      </c>
      <c r="BE297" s="137">
        <f>IF(U297="základní",N297,0)</f>
        <v>0</v>
      </c>
      <c r="BF297" s="137">
        <f>IF(U297="snížená",N297,0)</f>
        <v>0</v>
      </c>
      <c r="BG297" s="137">
        <f>IF(U297="zákl. přenesená",N297,0)</f>
        <v>0</v>
      </c>
      <c r="BH297" s="137">
        <f>IF(U297="sníž. přenesená",N297,0)</f>
        <v>0</v>
      </c>
      <c r="BI297" s="137">
        <f>IF(U297="nulová",N297,0)</f>
        <v>0</v>
      </c>
      <c r="BJ297" s="22" t="s">
        <v>86</v>
      </c>
      <c r="BK297" s="137">
        <f>ROUND(L297*K297,2)</f>
        <v>0</v>
      </c>
      <c r="BL297" s="22" t="s">
        <v>153</v>
      </c>
      <c r="BM297" s="22" t="s">
        <v>502</v>
      </c>
    </row>
    <row r="298" s="10" customFormat="1" ht="16.5" customHeight="1">
      <c r="B298" s="224"/>
      <c r="C298" s="225"/>
      <c r="D298" s="225"/>
      <c r="E298" s="226" t="s">
        <v>22</v>
      </c>
      <c r="F298" s="227" t="s">
        <v>503</v>
      </c>
      <c r="G298" s="228"/>
      <c r="H298" s="228"/>
      <c r="I298" s="228"/>
      <c r="J298" s="225"/>
      <c r="K298" s="229">
        <v>16.236000000000001</v>
      </c>
      <c r="L298" s="225"/>
      <c r="M298" s="225"/>
      <c r="N298" s="225"/>
      <c r="O298" s="225"/>
      <c r="P298" s="225"/>
      <c r="Q298" s="225"/>
      <c r="R298" s="230"/>
      <c r="T298" s="231"/>
      <c r="U298" s="225"/>
      <c r="V298" s="225"/>
      <c r="W298" s="225"/>
      <c r="X298" s="225"/>
      <c r="Y298" s="225"/>
      <c r="Z298" s="225"/>
      <c r="AA298" s="232"/>
      <c r="AT298" s="233" t="s">
        <v>172</v>
      </c>
      <c r="AU298" s="233" t="s">
        <v>102</v>
      </c>
      <c r="AV298" s="10" t="s">
        <v>102</v>
      </c>
      <c r="AW298" s="10" t="s">
        <v>38</v>
      </c>
      <c r="AX298" s="10" t="s">
        <v>81</v>
      </c>
      <c r="AY298" s="233" t="s">
        <v>148</v>
      </c>
    </row>
    <row r="299" s="10" customFormat="1" ht="16.5" customHeight="1">
      <c r="B299" s="224"/>
      <c r="C299" s="225"/>
      <c r="D299" s="225"/>
      <c r="E299" s="226" t="s">
        <v>22</v>
      </c>
      <c r="F299" s="244" t="s">
        <v>504</v>
      </c>
      <c r="G299" s="225"/>
      <c r="H299" s="225"/>
      <c r="I299" s="225"/>
      <c r="J299" s="225"/>
      <c r="K299" s="229">
        <v>4.4880000000000004</v>
      </c>
      <c r="L299" s="225"/>
      <c r="M299" s="225"/>
      <c r="N299" s="225"/>
      <c r="O299" s="225"/>
      <c r="P299" s="225"/>
      <c r="Q299" s="225"/>
      <c r="R299" s="230"/>
      <c r="T299" s="231"/>
      <c r="U299" s="225"/>
      <c r="V299" s="225"/>
      <c r="W299" s="225"/>
      <c r="X299" s="225"/>
      <c r="Y299" s="225"/>
      <c r="Z299" s="225"/>
      <c r="AA299" s="232"/>
      <c r="AT299" s="233" t="s">
        <v>172</v>
      </c>
      <c r="AU299" s="233" t="s">
        <v>102</v>
      </c>
      <c r="AV299" s="10" t="s">
        <v>102</v>
      </c>
      <c r="AW299" s="10" t="s">
        <v>38</v>
      </c>
      <c r="AX299" s="10" t="s">
        <v>81</v>
      </c>
      <c r="AY299" s="233" t="s">
        <v>148</v>
      </c>
    </row>
    <row r="300" s="11" customFormat="1" ht="16.5" customHeight="1">
      <c r="B300" s="234"/>
      <c r="C300" s="235"/>
      <c r="D300" s="235"/>
      <c r="E300" s="236" t="s">
        <v>22</v>
      </c>
      <c r="F300" s="237" t="s">
        <v>173</v>
      </c>
      <c r="G300" s="235"/>
      <c r="H300" s="235"/>
      <c r="I300" s="235"/>
      <c r="J300" s="235"/>
      <c r="K300" s="238">
        <v>20.724</v>
      </c>
      <c r="L300" s="235"/>
      <c r="M300" s="235"/>
      <c r="N300" s="235"/>
      <c r="O300" s="235"/>
      <c r="P300" s="235"/>
      <c r="Q300" s="235"/>
      <c r="R300" s="239"/>
      <c r="T300" s="240"/>
      <c r="U300" s="235"/>
      <c r="V300" s="235"/>
      <c r="W300" s="235"/>
      <c r="X300" s="235"/>
      <c r="Y300" s="235"/>
      <c r="Z300" s="235"/>
      <c r="AA300" s="241"/>
      <c r="AT300" s="242" t="s">
        <v>172</v>
      </c>
      <c r="AU300" s="242" t="s">
        <v>102</v>
      </c>
      <c r="AV300" s="11" t="s">
        <v>153</v>
      </c>
      <c r="AW300" s="11" t="s">
        <v>38</v>
      </c>
      <c r="AX300" s="11" t="s">
        <v>86</v>
      </c>
      <c r="AY300" s="242" t="s">
        <v>148</v>
      </c>
    </row>
    <row r="301" s="1" customFormat="1" ht="25.5" customHeight="1">
      <c r="B301" s="46"/>
      <c r="C301" s="213" t="s">
        <v>505</v>
      </c>
      <c r="D301" s="213" t="s">
        <v>149</v>
      </c>
      <c r="E301" s="214" t="s">
        <v>506</v>
      </c>
      <c r="F301" s="215" t="s">
        <v>507</v>
      </c>
      <c r="G301" s="215"/>
      <c r="H301" s="215"/>
      <c r="I301" s="215"/>
      <c r="J301" s="216" t="s">
        <v>177</v>
      </c>
      <c r="K301" s="217">
        <v>11.214</v>
      </c>
      <c r="L301" s="218">
        <v>0</v>
      </c>
      <c r="M301" s="219"/>
      <c r="N301" s="220">
        <f>ROUND(L301*K301,2)</f>
        <v>0</v>
      </c>
      <c r="O301" s="220"/>
      <c r="P301" s="220"/>
      <c r="Q301" s="220"/>
      <c r="R301" s="48"/>
      <c r="T301" s="221" t="s">
        <v>22</v>
      </c>
      <c r="U301" s="56" t="s">
        <v>46</v>
      </c>
      <c r="V301" s="47"/>
      <c r="W301" s="222">
        <f>V301*K301</f>
        <v>0</v>
      </c>
      <c r="X301" s="222">
        <v>0</v>
      </c>
      <c r="Y301" s="222">
        <f>X301*K301</f>
        <v>0</v>
      </c>
      <c r="Z301" s="222">
        <v>0.55100000000000005</v>
      </c>
      <c r="AA301" s="223">
        <f>Z301*K301</f>
        <v>6.1789140000000007</v>
      </c>
      <c r="AR301" s="22" t="s">
        <v>153</v>
      </c>
      <c r="AT301" s="22" t="s">
        <v>149</v>
      </c>
      <c r="AU301" s="22" t="s">
        <v>102</v>
      </c>
      <c r="AY301" s="22" t="s">
        <v>148</v>
      </c>
      <c r="BE301" s="137">
        <f>IF(U301="základní",N301,0)</f>
        <v>0</v>
      </c>
      <c r="BF301" s="137">
        <f>IF(U301="snížená",N301,0)</f>
        <v>0</v>
      </c>
      <c r="BG301" s="137">
        <f>IF(U301="zákl. přenesená",N301,0)</f>
        <v>0</v>
      </c>
      <c r="BH301" s="137">
        <f>IF(U301="sníž. přenesená",N301,0)</f>
        <v>0</v>
      </c>
      <c r="BI301" s="137">
        <f>IF(U301="nulová",N301,0)</f>
        <v>0</v>
      </c>
      <c r="BJ301" s="22" t="s">
        <v>86</v>
      </c>
      <c r="BK301" s="137">
        <f>ROUND(L301*K301,2)</f>
        <v>0</v>
      </c>
      <c r="BL301" s="22" t="s">
        <v>153</v>
      </c>
      <c r="BM301" s="22" t="s">
        <v>508</v>
      </c>
    </row>
    <row r="302" s="10" customFormat="1" ht="16.5" customHeight="1">
      <c r="B302" s="224"/>
      <c r="C302" s="225"/>
      <c r="D302" s="225"/>
      <c r="E302" s="226" t="s">
        <v>22</v>
      </c>
      <c r="F302" s="227" t="s">
        <v>509</v>
      </c>
      <c r="G302" s="228"/>
      <c r="H302" s="228"/>
      <c r="I302" s="228"/>
      <c r="J302" s="225"/>
      <c r="K302" s="229">
        <v>7.5270000000000001</v>
      </c>
      <c r="L302" s="225"/>
      <c r="M302" s="225"/>
      <c r="N302" s="225"/>
      <c r="O302" s="225"/>
      <c r="P302" s="225"/>
      <c r="Q302" s="225"/>
      <c r="R302" s="230"/>
      <c r="T302" s="231"/>
      <c r="U302" s="225"/>
      <c r="V302" s="225"/>
      <c r="W302" s="225"/>
      <c r="X302" s="225"/>
      <c r="Y302" s="225"/>
      <c r="Z302" s="225"/>
      <c r="AA302" s="232"/>
      <c r="AT302" s="233" t="s">
        <v>172</v>
      </c>
      <c r="AU302" s="233" t="s">
        <v>102</v>
      </c>
      <c r="AV302" s="10" t="s">
        <v>102</v>
      </c>
      <c r="AW302" s="10" t="s">
        <v>38</v>
      </c>
      <c r="AX302" s="10" t="s">
        <v>81</v>
      </c>
      <c r="AY302" s="233" t="s">
        <v>148</v>
      </c>
    </row>
    <row r="303" s="10" customFormat="1" ht="16.5" customHeight="1">
      <c r="B303" s="224"/>
      <c r="C303" s="225"/>
      <c r="D303" s="225"/>
      <c r="E303" s="226" t="s">
        <v>22</v>
      </c>
      <c r="F303" s="244" t="s">
        <v>510</v>
      </c>
      <c r="G303" s="225"/>
      <c r="H303" s="225"/>
      <c r="I303" s="225"/>
      <c r="J303" s="225"/>
      <c r="K303" s="229">
        <v>3.6869999999999998</v>
      </c>
      <c r="L303" s="225"/>
      <c r="M303" s="225"/>
      <c r="N303" s="225"/>
      <c r="O303" s="225"/>
      <c r="P303" s="225"/>
      <c r="Q303" s="225"/>
      <c r="R303" s="230"/>
      <c r="T303" s="231"/>
      <c r="U303" s="225"/>
      <c r="V303" s="225"/>
      <c r="W303" s="225"/>
      <c r="X303" s="225"/>
      <c r="Y303" s="225"/>
      <c r="Z303" s="225"/>
      <c r="AA303" s="232"/>
      <c r="AT303" s="233" t="s">
        <v>172</v>
      </c>
      <c r="AU303" s="233" t="s">
        <v>102</v>
      </c>
      <c r="AV303" s="10" t="s">
        <v>102</v>
      </c>
      <c r="AW303" s="10" t="s">
        <v>38</v>
      </c>
      <c r="AX303" s="10" t="s">
        <v>81</v>
      </c>
      <c r="AY303" s="233" t="s">
        <v>148</v>
      </c>
    </row>
    <row r="304" s="11" customFormat="1" ht="16.5" customHeight="1">
      <c r="B304" s="234"/>
      <c r="C304" s="235"/>
      <c r="D304" s="235"/>
      <c r="E304" s="236" t="s">
        <v>22</v>
      </c>
      <c r="F304" s="237" t="s">
        <v>173</v>
      </c>
      <c r="G304" s="235"/>
      <c r="H304" s="235"/>
      <c r="I304" s="235"/>
      <c r="J304" s="235"/>
      <c r="K304" s="238">
        <v>11.214</v>
      </c>
      <c r="L304" s="235"/>
      <c r="M304" s="235"/>
      <c r="N304" s="235"/>
      <c r="O304" s="235"/>
      <c r="P304" s="235"/>
      <c r="Q304" s="235"/>
      <c r="R304" s="239"/>
      <c r="T304" s="240"/>
      <c r="U304" s="235"/>
      <c r="V304" s="235"/>
      <c r="W304" s="235"/>
      <c r="X304" s="235"/>
      <c r="Y304" s="235"/>
      <c r="Z304" s="235"/>
      <c r="AA304" s="241"/>
      <c r="AT304" s="242" t="s">
        <v>172</v>
      </c>
      <c r="AU304" s="242" t="s">
        <v>102</v>
      </c>
      <c r="AV304" s="11" t="s">
        <v>153</v>
      </c>
      <c r="AW304" s="11" t="s">
        <v>38</v>
      </c>
      <c r="AX304" s="11" t="s">
        <v>86</v>
      </c>
      <c r="AY304" s="242" t="s">
        <v>148</v>
      </c>
    </row>
    <row r="305" s="1" customFormat="1" ht="25.5" customHeight="1">
      <c r="B305" s="46"/>
      <c r="C305" s="213" t="s">
        <v>511</v>
      </c>
      <c r="D305" s="213" t="s">
        <v>149</v>
      </c>
      <c r="E305" s="214" t="s">
        <v>512</v>
      </c>
      <c r="F305" s="215" t="s">
        <v>513</v>
      </c>
      <c r="G305" s="215"/>
      <c r="H305" s="215"/>
      <c r="I305" s="215"/>
      <c r="J305" s="216" t="s">
        <v>157</v>
      </c>
      <c r="K305" s="217">
        <v>118</v>
      </c>
      <c r="L305" s="218">
        <v>0</v>
      </c>
      <c r="M305" s="219"/>
      <c r="N305" s="220">
        <f>ROUND(L305*K305,2)</f>
        <v>0</v>
      </c>
      <c r="O305" s="220"/>
      <c r="P305" s="220"/>
      <c r="Q305" s="220"/>
      <c r="R305" s="48"/>
      <c r="T305" s="221" t="s">
        <v>22</v>
      </c>
      <c r="U305" s="56" t="s">
        <v>46</v>
      </c>
      <c r="V305" s="47"/>
      <c r="W305" s="222">
        <f>V305*K305</f>
        <v>0</v>
      </c>
      <c r="X305" s="222">
        <v>0</v>
      </c>
      <c r="Y305" s="222">
        <f>X305*K305</f>
        <v>0</v>
      </c>
      <c r="Z305" s="222">
        <v>0.023300000000000001</v>
      </c>
      <c r="AA305" s="223">
        <f>Z305*K305</f>
        <v>2.7494000000000001</v>
      </c>
      <c r="AR305" s="22" t="s">
        <v>153</v>
      </c>
      <c r="AT305" s="22" t="s">
        <v>149</v>
      </c>
      <c r="AU305" s="22" t="s">
        <v>102</v>
      </c>
      <c r="AY305" s="22" t="s">
        <v>148</v>
      </c>
      <c r="BE305" s="137">
        <f>IF(U305="základní",N305,0)</f>
        <v>0</v>
      </c>
      <c r="BF305" s="137">
        <f>IF(U305="snížená",N305,0)</f>
        <v>0</v>
      </c>
      <c r="BG305" s="137">
        <f>IF(U305="zákl. přenesená",N305,0)</f>
        <v>0</v>
      </c>
      <c r="BH305" s="137">
        <f>IF(U305="sníž. přenesená",N305,0)</f>
        <v>0</v>
      </c>
      <c r="BI305" s="137">
        <f>IF(U305="nulová",N305,0)</f>
        <v>0</v>
      </c>
      <c r="BJ305" s="22" t="s">
        <v>86</v>
      </c>
      <c r="BK305" s="137">
        <f>ROUND(L305*K305,2)</f>
        <v>0</v>
      </c>
      <c r="BL305" s="22" t="s">
        <v>153</v>
      </c>
      <c r="BM305" s="22" t="s">
        <v>514</v>
      </c>
    </row>
    <row r="306" s="10" customFormat="1" ht="16.5" customHeight="1">
      <c r="B306" s="224"/>
      <c r="C306" s="225"/>
      <c r="D306" s="225"/>
      <c r="E306" s="226" t="s">
        <v>22</v>
      </c>
      <c r="F306" s="227" t="s">
        <v>419</v>
      </c>
      <c r="G306" s="228"/>
      <c r="H306" s="228"/>
      <c r="I306" s="228"/>
      <c r="J306" s="225"/>
      <c r="K306" s="229">
        <v>118</v>
      </c>
      <c r="L306" s="225"/>
      <c r="M306" s="225"/>
      <c r="N306" s="225"/>
      <c r="O306" s="225"/>
      <c r="P306" s="225"/>
      <c r="Q306" s="225"/>
      <c r="R306" s="230"/>
      <c r="T306" s="231"/>
      <c r="U306" s="225"/>
      <c r="V306" s="225"/>
      <c r="W306" s="225"/>
      <c r="X306" s="225"/>
      <c r="Y306" s="225"/>
      <c r="Z306" s="225"/>
      <c r="AA306" s="232"/>
      <c r="AT306" s="233" t="s">
        <v>172</v>
      </c>
      <c r="AU306" s="233" t="s">
        <v>102</v>
      </c>
      <c r="AV306" s="10" t="s">
        <v>102</v>
      </c>
      <c r="AW306" s="10" t="s">
        <v>38</v>
      </c>
      <c r="AX306" s="10" t="s">
        <v>81</v>
      </c>
      <c r="AY306" s="233" t="s">
        <v>148</v>
      </c>
    </row>
    <row r="307" s="11" customFormat="1" ht="16.5" customHeight="1">
      <c r="B307" s="234"/>
      <c r="C307" s="235"/>
      <c r="D307" s="235"/>
      <c r="E307" s="236" t="s">
        <v>22</v>
      </c>
      <c r="F307" s="237" t="s">
        <v>173</v>
      </c>
      <c r="G307" s="235"/>
      <c r="H307" s="235"/>
      <c r="I307" s="235"/>
      <c r="J307" s="235"/>
      <c r="K307" s="238">
        <v>118</v>
      </c>
      <c r="L307" s="235"/>
      <c r="M307" s="235"/>
      <c r="N307" s="235"/>
      <c r="O307" s="235"/>
      <c r="P307" s="235"/>
      <c r="Q307" s="235"/>
      <c r="R307" s="239"/>
      <c r="T307" s="240"/>
      <c r="U307" s="235"/>
      <c r="V307" s="235"/>
      <c r="W307" s="235"/>
      <c r="X307" s="235"/>
      <c r="Y307" s="235"/>
      <c r="Z307" s="235"/>
      <c r="AA307" s="241"/>
      <c r="AT307" s="242" t="s">
        <v>172</v>
      </c>
      <c r="AU307" s="242" t="s">
        <v>102</v>
      </c>
      <c r="AV307" s="11" t="s">
        <v>153</v>
      </c>
      <c r="AW307" s="11" t="s">
        <v>38</v>
      </c>
      <c r="AX307" s="11" t="s">
        <v>86</v>
      </c>
      <c r="AY307" s="242" t="s">
        <v>148</v>
      </c>
    </row>
    <row r="308" s="1" customFormat="1" ht="38.25" customHeight="1">
      <c r="B308" s="46"/>
      <c r="C308" s="213" t="s">
        <v>515</v>
      </c>
      <c r="D308" s="213" t="s">
        <v>149</v>
      </c>
      <c r="E308" s="214" t="s">
        <v>516</v>
      </c>
      <c r="F308" s="215" t="s">
        <v>517</v>
      </c>
      <c r="G308" s="215"/>
      <c r="H308" s="215"/>
      <c r="I308" s="215"/>
      <c r="J308" s="216" t="s">
        <v>157</v>
      </c>
      <c r="K308" s="217">
        <v>118</v>
      </c>
      <c r="L308" s="218">
        <v>0</v>
      </c>
      <c r="M308" s="219"/>
      <c r="N308" s="220">
        <f>ROUND(L308*K308,2)</f>
        <v>0</v>
      </c>
      <c r="O308" s="220"/>
      <c r="P308" s="220"/>
      <c r="Q308" s="220"/>
      <c r="R308" s="48"/>
      <c r="T308" s="221" t="s">
        <v>22</v>
      </c>
      <c r="U308" s="56" t="s">
        <v>46</v>
      </c>
      <c r="V308" s="47"/>
      <c r="W308" s="222">
        <f>V308*K308</f>
        <v>0</v>
      </c>
      <c r="X308" s="222">
        <v>0.078159999999999993</v>
      </c>
      <c r="Y308" s="222">
        <f>X308*K308</f>
        <v>9.22288</v>
      </c>
      <c r="Z308" s="222">
        <v>0</v>
      </c>
      <c r="AA308" s="223">
        <f>Z308*K308</f>
        <v>0</v>
      </c>
      <c r="AR308" s="22" t="s">
        <v>153</v>
      </c>
      <c r="AT308" s="22" t="s">
        <v>149</v>
      </c>
      <c r="AU308" s="22" t="s">
        <v>102</v>
      </c>
      <c r="AY308" s="22" t="s">
        <v>148</v>
      </c>
      <c r="BE308" s="137">
        <f>IF(U308="základní",N308,0)</f>
        <v>0</v>
      </c>
      <c r="BF308" s="137">
        <f>IF(U308="snížená",N308,0)</f>
        <v>0</v>
      </c>
      <c r="BG308" s="137">
        <f>IF(U308="zákl. přenesená",N308,0)</f>
        <v>0</v>
      </c>
      <c r="BH308" s="137">
        <f>IF(U308="sníž. přenesená",N308,0)</f>
        <v>0</v>
      </c>
      <c r="BI308" s="137">
        <f>IF(U308="nulová",N308,0)</f>
        <v>0</v>
      </c>
      <c r="BJ308" s="22" t="s">
        <v>86</v>
      </c>
      <c r="BK308" s="137">
        <f>ROUND(L308*K308,2)</f>
        <v>0</v>
      </c>
      <c r="BL308" s="22" t="s">
        <v>153</v>
      </c>
      <c r="BM308" s="22" t="s">
        <v>518</v>
      </c>
    </row>
    <row r="309" s="10" customFormat="1" ht="16.5" customHeight="1">
      <c r="B309" s="224"/>
      <c r="C309" s="225"/>
      <c r="D309" s="225"/>
      <c r="E309" s="226" t="s">
        <v>22</v>
      </c>
      <c r="F309" s="227" t="s">
        <v>419</v>
      </c>
      <c r="G309" s="228"/>
      <c r="H309" s="228"/>
      <c r="I309" s="228"/>
      <c r="J309" s="225"/>
      <c r="K309" s="229">
        <v>118</v>
      </c>
      <c r="L309" s="225"/>
      <c r="M309" s="225"/>
      <c r="N309" s="225"/>
      <c r="O309" s="225"/>
      <c r="P309" s="225"/>
      <c r="Q309" s="225"/>
      <c r="R309" s="230"/>
      <c r="T309" s="231"/>
      <c r="U309" s="225"/>
      <c r="V309" s="225"/>
      <c r="W309" s="225"/>
      <c r="X309" s="225"/>
      <c r="Y309" s="225"/>
      <c r="Z309" s="225"/>
      <c r="AA309" s="232"/>
      <c r="AT309" s="233" t="s">
        <v>172</v>
      </c>
      <c r="AU309" s="233" t="s">
        <v>102</v>
      </c>
      <c r="AV309" s="10" t="s">
        <v>102</v>
      </c>
      <c r="AW309" s="10" t="s">
        <v>38</v>
      </c>
      <c r="AX309" s="10" t="s">
        <v>81</v>
      </c>
      <c r="AY309" s="233" t="s">
        <v>148</v>
      </c>
    </row>
    <row r="310" s="11" customFormat="1" ht="16.5" customHeight="1">
      <c r="B310" s="234"/>
      <c r="C310" s="235"/>
      <c r="D310" s="235"/>
      <c r="E310" s="236" t="s">
        <v>22</v>
      </c>
      <c r="F310" s="237" t="s">
        <v>173</v>
      </c>
      <c r="G310" s="235"/>
      <c r="H310" s="235"/>
      <c r="I310" s="235"/>
      <c r="J310" s="235"/>
      <c r="K310" s="238">
        <v>118</v>
      </c>
      <c r="L310" s="235"/>
      <c r="M310" s="235"/>
      <c r="N310" s="235"/>
      <c r="O310" s="235"/>
      <c r="P310" s="235"/>
      <c r="Q310" s="235"/>
      <c r="R310" s="239"/>
      <c r="T310" s="240"/>
      <c r="U310" s="235"/>
      <c r="V310" s="235"/>
      <c r="W310" s="235"/>
      <c r="X310" s="235"/>
      <c r="Y310" s="235"/>
      <c r="Z310" s="235"/>
      <c r="AA310" s="241"/>
      <c r="AT310" s="242" t="s">
        <v>172</v>
      </c>
      <c r="AU310" s="242" t="s">
        <v>102</v>
      </c>
      <c r="AV310" s="11" t="s">
        <v>153</v>
      </c>
      <c r="AW310" s="11" t="s">
        <v>38</v>
      </c>
      <c r="AX310" s="11" t="s">
        <v>86</v>
      </c>
      <c r="AY310" s="242" t="s">
        <v>148</v>
      </c>
    </row>
    <row r="311" s="1" customFormat="1" ht="25.5" customHeight="1">
      <c r="B311" s="46"/>
      <c r="C311" s="213" t="s">
        <v>519</v>
      </c>
      <c r="D311" s="213" t="s">
        <v>149</v>
      </c>
      <c r="E311" s="214" t="s">
        <v>520</v>
      </c>
      <c r="F311" s="215" t="s">
        <v>521</v>
      </c>
      <c r="G311" s="215"/>
      <c r="H311" s="215"/>
      <c r="I311" s="215"/>
      <c r="J311" s="216" t="s">
        <v>157</v>
      </c>
      <c r="K311" s="217">
        <v>136.31999999999999</v>
      </c>
      <c r="L311" s="218">
        <v>0</v>
      </c>
      <c r="M311" s="219"/>
      <c r="N311" s="220">
        <f>ROUND(L311*K311,2)</f>
        <v>0</v>
      </c>
      <c r="O311" s="220"/>
      <c r="P311" s="220"/>
      <c r="Q311" s="220"/>
      <c r="R311" s="48"/>
      <c r="T311" s="221" t="s">
        <v>22</v>
      </c>
      <c r="U311" s="56" t="s">
        <v>46</v>
      </c>
      <c r="V311" s="47"/>
      <c r="W311" s="222">
        <f>V311*K311</f>
        <v>0</v>
      </c>
      <c r="X311" s="222">
        <v>0.00158</v>
      </c>
      <c r="Y311" s="222">
        <f>X311*K311</f>
        <v>0.21538559999999998</v>
      </c>
      <c r="Z311" s="222">
        <v>0</v>
      </c>
      <c r="AA311" s="223">
        <f>Z311*K311</f>
        <v>0</v>
      </c>
      <c r="AR311" s="22" t="s">
        <v>153</v>
      </c>
      <c r="AT311" s="22" t="s">
        <v>149</v>
      </c>
      <c r="AU311" s="22" t="s">
        <v>102</v>
      </c>
      <c r="AY311" s="22" t="s">
        <v>148</v>
      </c>
      <c r="BE311" s="137">
        <f>IF(U311="základní",N311,0)</f>
        <v>0</v>
      </c>
      <c r="BF311" s="137">
        <f>IF(U311="snížená",N311,0)</f>
        <v>0</v>
      </c>
      <c r="BG311" s="137">
        <f>IF(U311="zákl. přenesená",N311,0)</f>
        <v>0</v>
      </c>
      <c r="BH311" s="137">
        <f>IF(U311="sníž. přenesená",N311,0)</f>
        <v>0</v>
      </c>
      <c r="BI311" s="137">
        <f>IF(U311="nulová",N311,0)</f>
        <v>0</v>
      </c>
      <c r="BJ311" s="22" t="s">
        <v>86</v>
      </c>
      <c r="BK311" s="137">
        <f>ROUND(L311*K311,2)</f>
        <v>0</v>
      </c>
      <c r="BL311" s="22" t="s">
        <v>153</v>
      </c>
      <c r="BM311" s="22" t="s">
        <v>522</v>
      </c>
    </row>
    <row r="312" s="10" customFormat="1" ht="16.5" customHeight="1">
      <c r="B312" s="224"/>
      <c r="C312" s="225"/>
      <c r="D312" s="225"/>
      <c r="E312" s="226" t="s">
        <v>22</v>
      </c>
      <c r="F312" s="227" t="s">
        <v>319</v>
      </c>
      <c r="G312" s="228"/>
      <c r="H312" s="228"/>
      <c r="I312" s="228"/>
      <c r="J312" s="225"/>
      <c r="K312" s="229">
        <v>136.31999999999999</v>
      </c>
      <c r="L312" s="225"/>
      <c r="M312" s="225"/>
      <c r="N312" s="225"/>
      <c r="O312" s="225"/>
      <c r="P312" s="225"/>
      <c r="Q312" s="225"/>
      <c r="R312" s="230"/>
      <c r="T312" s="231"/>
      <c r="U312" s="225"/>
      <c r="V312" s="225"/>
      <c r="W312" s="225"/>
      <c r="X312" s="225"/>
      <c r="Y312" s="225"/>
      <c r="Z312" s="225"/>
      <c r="AA312" s="232"/>
      <c r="AT312" s="233" t="s">
        <v>172</v>
      </c>
      <c r="AU312" s="233" t="s">
        <v>102</v>
      </c>
      <c r="AV312" s="10" t="s">
        <v>102</v>
      </c>
      <c r="AW312" s="10" t="s">
        <v>38</v>
      </c>
      <c r="AX312" s="10" t="s">
        <v>86</v>
      </c>
      <c r="AY312" s="233" t="s">
        <v>148</v>
      </c>
    </row>
    <row r="313" s="1" customFormat="1" ht="38.25" customHeight="1">
      <c r="B313" s="46"/>
      <c r="C313" s="213" t="s">
        <v>523</v>
      </c>
      <c r="D313" s="213" t="s">
        <v>149</v>
      </c>
      <c r="E313" s="214" t="s">
        <v>524</v>
      </c>
      <c r="F313" s="215" t="s">
        <v>525</v>
      </c>
      <c r="G313" s="215"/>
      <c r="H313" s="215"/>
      <c r="I313" s="215"/>
      <c r="J313" s="216" t="s">
        <v>183</v>
      </c>
      <c r="K313" s="217">
        <v>67.599999999999994</v>
      </c>
      <c r="L313" s="218">
        <v>0</v>
      </c>
      <c r="M313" s="219"/>
      <c r="N313" s="220">
        <f>ROUND(L313*K313,2)</f>
        <v>0</v>
      </c>
      <c r="O313" s="220"/>
      <c r="P313" s="220"/>
      <c r="Q313" s="220"/>
      <c r="R313" s="48"/>
      <c r="T313" s="221" t="s">
        <v>22</v>
      </c>
      <c r="U313" s="56" t="s">
        <v>46</v>
      </c>
      <c r="V313" s="47"/>
      <c r="W313" s="222">
        <f>V313*K313</f>
        <v>0</v>
      </c>
      <c r="X313" s="222">
        <v>0.00029</v>
      </c>
      <c r="Y313" s="222">
        <f>X313*K313</f>
        <v>0.019604</v>
      </c>
      <c r="Z313" s="222">
        <v>0</v>
      </c>
      <c r="AA313" s="223">
        <f>Z313*K313</f>
        <v>0</v>
      </c>
      <c r="AR313" s="22" t="s">
        <v>153</v>
      </c>
      <c r="AT313" s="22" t="s">
        <v>149</v>
      </c>
      <c r="AU313" s="22" t="s">
        <v>102</v>
      </c>
      <c r="AY313" s="22" t="s">
        <v>148</v>
      </c>
      <c r="BE313" s="137">
        <f>IF(U313="základní",N313,0)</f>
        <v>0</v>
      </c>
      <c r="BF313" s="137">
        <f>IF(U313="snížená",N313,0)</f>
        <v>0</v>
      </c>
      <c r="BG313" s="137">
        <f>IF(U313="zákl. přenesená",N313,0)</f>
        <v>0</v>
      </c>
      <c r="BH313" s="137">
        <f>IF(U313="sníž. přenesená",N313,0)</f>
        <v>0</v>
      </c>
      <c r="BI313" s="137">
        <f>IF(U313="nulová",N313,0)</f>
        <v>0</v>
      </c>
      <c r="BJ313" s="22" t="s">
        <v>86</v>
      </c>
      <c r="BK313" s="137">
        <f>ROUND(L313*K313,2)</f>
        <v>0</v>
      </c>
      <c r="BL313" s="22" t="s">
        <v>153</v>
      </c>
      <c r="BM313" s="22" t="s">
        <v>526</v>
      </c>
    </row>
    <row r="314" s="10" customFormat="1" ht="16.5" customHeight="1">
      <c r="B314" s="224"/>
      <c r="C314" s="225"/>
      <c r="D314" s="225"/>
      <c r="E314" s="226" t="s">
        <v>22</v>
      </c>
      <c r="F314" s="227" t="s">
        <v>527</v>
      </c>
      <c r="G314" s="228"/>
      <c r="H314" s="228"/>
      <c r="I314" s="228"/>
      <c r="J314" s="225"/>
      <c r="K314" s="229">
        <v>67.599999999999994</v>
      </c>
      <c r="L314" s="225"/>
      <c r="M314" s="225"/>
      <c r="N314" s="225"/>
      <c r="O314" s="225"/>
      <c r="P314" s="225"/>
      <c r="Q314" s="225"/>
      <c r="R314" s="230"/>
      <c r="T314" s="231"/>
      <c r="U314" s="225"/>
      <c r="V314" s="225"/>
      <c r="W314" s="225"/>
      <c r="X314" s="225"/>
      <c r="Y314" s="225"/>
      <c r="Z314" s="225"/>
      <c r="AA314" s="232"/>
      <c r="AT314" s="233" t="s">
        <v>172</v>
      </c>
      <c r="AU314" s="233" t="s">
        <v>102</v>
      </c>
      <c r="AV314" s="10" t="s">
        <v>102</v>
      </c>
      <c r="AW314" s="10" t="s">
        <v>38</v>
      </c>
      <c r="AX314" s="10" t="s">
        <v>86</v>
      </c>
      <c r="AY314" s="233" t="s">
        <v>148</v>
      </c>
    </row>
    <row r="315" s="1" customFormat="1" ht="38.25" customHeight="1">
      <c r="B315" s="46"/>
      <c r="C315" s="213" t="s">
        <v>528</v>
      </c>
      <c r="D315" s="213" t="s">
        <v>149</v>
      </c>
      <c r="E315" s="214" t="s">
        <v>529</v>
      </c>
      <c r="F315" s="215" t="s">
        <v>530</v>
      </c>
      <c r="G315" s="215"/>
      <c r="H315" s="215"/>
      <c r="I315" s="215"/>
      <c r="J315" s="216" t="s">
        <v>183</v>
      </c>
      <c r="K315" s="217">
        <v>64.799999999999997</v>
      </c>
      <c r="L315" s="218">
        <v>0</v>
      </c>
      <c r="M315" s="219"/>
      <c r="N315" s="220">
        <f>ROUND(L315*K315,2)</f>
        <v>0</v>
      </c>
      <c r="O315" s="220"/>
      <c r="P315" s="220"/>
      <c r="Q315" s="220"/>
      <c r="R315" s="48"/>
      <c r="T315" s="221" t="s">
        <v>22</v>
      </c>
      <c r="U315" s="56" t="s">
        <v>46</v>
      </c>
      <c r="V315" s="47"/>
      <c r="W315" s="222">
        <f>V315*K315</f>
        <v>0</v>
      </c>
      <c r="X315" s="222">
        <v>0.00077999999999999999</v>
      </c>
      <c r="Y315" s="222">
        <f>X315*K315</f>
        <v>0.050543999999999999</v>
      </c>
      <c r="Z315" s="222">
        <v>0.001</v>
      </c>
      <c r="AA315" s="223">
        <f>Z315*K315</f>
        <v>0.064799999999999996</v>
      </c>
      <c r="AR315" s="22" t="s">
        <v>153</v>
      </c>
      <c r="AT315" s="22" t="s">
        <v>149</v>
      </c>
      <c r="AU315" s="22" t="s">
        <v>102</v>
      </c>
      <c r="AY315" s="22" t="s">
        <v>148</v>
      </c>
      <c r="BE315" s="137">
        <f>IF(U315="základní",N315,0)</f>
        <v>0</v>
      </c>
      <c r="BF315" s="137">
        <f>IF(U315="snížená",N315,0)</f>
        <v>0</v>
      </c>
      <c r="BG315" s="137">
        <f>IF(U315="zákl. přenesená",N315,0)</f>
        <v>0</v>
      </c>
      <c r="BH315" s="137">
        <f>IF(U315="sníž. přenesená",N315,0)</f>
        <v>0</v>
      </c>
      <c r="BI315" s="137">
        <f>IF(U315="nulová",N315,0)</f>
        <v>0</v>
      </c>
      <c r="BJ315" s="22" t="s">
        <v>86</v>
      </c>
      <c r="BK315" s="137">
        <f>ROUND(L315*K315,2)</f>
        <v>0</v>
      </c>
      <c r="BL315" s="22" t="s">
        <v>153</v>
      </c>
      <c r="BM315" s="22" t="s">
        <v>531</v>
      </c>
    </row>
    <row r="316" s="10" customFormat="1" ht="16.5" customHeight="1">
      <c r="B316" s="224"/>
      <c r="C316" s="225"/>
      <c r="D316" s="225"/>
      <c r="E316" s="226" t="s">
        <v>22</v>
      </c>
      <c r="F316" s="227" t="s">
        <v>532</v>
      </c>
      <c r="G316" s="228"/>
      <c r="H316" s="228"/>
      <c r="I316" s="228"/>
      <c r="J316" s="225"/>
      <c r="K316" s="229">
        <v>64.799999999999997</v>
      </c>
      <c r="L316" s="225"/>
      <c r="M316" s="225"/>
      <c r="N316" s="225"/>
      <c r="O316" s="225"/>
      <c r="P316" s="225"/>
      <c r="Q316" s="225"/>
      <c r="R316" s="230"/>
      <c r="T316" s="231"/>
      <c r="U316" s="225"/>
      <c r="V316" s="225"/>
      <c r="W316" s="225"/>
      <c r="X316" s="225"/>
      <c r="Y316" s="225"/>
      <c r="Z316" s="225"/>
      <c r="AA316" s="232"/>
      <c r="AT316" s="233" t="s">
        <v>172</v>
      </c>
      <c r="AU316" s="233" t="s">
        <v>102</v>
      </c>
      <c r="AV316" s="10" t="s">
        <v>102</v>
      </c>
      <c r="AW316" s="10" t="s">
        <v>38</v>
      </c>
      <c r="AX316" s="10" t="s">
        <v>86</v>
      </c>
      <c r="AY316" s="233" t="s">
        <v>148</v>
      </c>
    </row>
    <row r="317" s="9" customFormat="1" ht="29.88" customHeight="1">
      <c r="B317" s="199"/>
      <c r="C317" s="200"/>
      <c r="D317" s="210" t="s">
        <v>118</v>
      </c>
      <c r="E317" s="210"/>
      <c r="F317" s="210"/>
      <c r="G317" s="210"/>
      <c r="H317" s="210"/>
      <c r="I317" s="210"/>
      <c r="J317" s="210"/>
      <c r="K317" s="210"/>
      <c r="L317" s="210"/>
      <c r="M317" s="210"/>
      <c r="N317" s="211">
        <f>BK317</f>
        <v>0</v>
      </c>
      <c r="O317" s="212"/>
      <c r="P317" s="212"/>
      <c r="Q317" s="212"/>
      <c r="R317" s="203"/>
      <c r="T317" s="204"/>
      <c r="U317" s="200"/>
      <c r="V317" s="200"/>
      <c r="W317" s="205">
        <f>SUM(W318:W323)</f>
        <v>0</v>
      </c>
      <c r="X317" s="200"/>
      <c r="Y317" s="205">
        <f>SUM(Y318:Y323)</f>
        <v>0</v>
      </c>
      <c r="Z317" s="200"/>
      <c r="AA317" s="206">
        <f>SUM(AA318:AA323)</f>
        <v>0</v>
      </c>
      <c r="AR317" s="207" t="s">
        <v>86</v>
      </c>
      <c r="AT317" s="208" t="s">
        <v>80</v>
      </c>
      <c r="AU317" s="208" t="s">
        <v>86</v>
      </c>
      <c r="AY317" s="207" t="s">
        <v>148</v>
      </c>
      <c r="BK317" s="209">
        <f>SUM(BK318:BK323)</f>
        <v>0</v>
      </c>
    </row>
    <row r="318" s="1" customFormat="1" ht="38.25" customHeight="1">
      <c r="B318" s="46"/>
      <c r="C318" s="213" t="s">
        <v>533</v>
      </c>
      <c r="D318" s="213" t="s">
        <v>149</v>
      </c>
      <c r="E318" s="214" t="s">
        <v>534</v>
      </c>
      <c r="F318" s="215" t="s">
        <v>535</v>
      </c>
      <c r="G318" s="215"/>
      <c r="H318" s="215"/>
      <c r="I318" s="215"/>
      <c r="J318" s="216" t="s">
        <v>222</v>
      </c>
      <c r="K318" s="217">
        <v>148.46000000000001</v>
      </c>
      <c r="L318" s="218">
        <v>0</v>
      </c>
      <c r="M318" s="219"/>
      <c r="N318" s="220">
        <f>ROUND(L318*K318,2)</f>
        <v>0</v>
      </c>
      <c r="O318" s="220"/>
      <c r="P318" s="220"/>
      <c r="Q318" s="220"/>
      <c r="R318" s="48"/>
      <c r="T318" s="221" t="s">
        <v>22</v>
      </c>
      <c r="U318" s="56" t="s">
        <v>46</v>
      </c>
      <c r="V318" s="47"/>
      <c r="W318" s="222">
        <f>V318*K318</f>
        <v>0</v>
      </c>
      <c r="X318" s="222">
        <v>0</v>
      </c>
      <c r="Y318" s="222">
        <f>X318*K318</f>
        <v>0</v>
      </c>
      <c r="Z318" s="222">
        <v>0</v>
      </c>
      <c r="AA318" s="223">
        <f>Z318*K318</f>
        <v>0</v>
      </c>
      <c r="AR318" s="22" t="s">
        <v>153</v>
      </c>
      <c r="AT318" s="22" t="s">
        <v>149</v>
      </c>
      <c r="AU318" s="22" t="s">
        <v>102</v>
      </c>
      <c r="AY318" s="22" t="s">
        <v>148</v>
      </c>
      <c r="BE318" s="137">
        <f>IF(U318="základní",N318,0)</f>
        <v>0</v>
      </c>
      <c r="BF318" s="137">
        <f>IF(U318="snížená",N318,0)</f>
        <v>0</v>
      </c>
      <c r="BG318" s="137">
        <f>IF(U318="zákl. přenesená",N318,0)</f>
        <v>0</v>
      </c>
      <c r="BH318" s="137">
        <f>IF(U318="sníž. přenesená",N318,0)</f>
        <v>0</v>
      </c>
      <c r="BI318" s="137">
        <f>IF(U318="nulová",N318,0)</f>
        <v>0</v>
      </c>
      <c r="BJ318" s="22" t="s">
        <v>86</v>
      </c>
      <c r="BK318" s="137">
        <f>ROUND(L318*K318,2)</f>
        <v>0</v>
      </c>
      <c r="BL318" s="22" t="s">
        <v>153</v>
      </c>
      <c r="BM318" s="22" t="s">
        <v>536</v>
      </c>
    </row>
    <row r="319" s="1" customFormat="1" ht="16.5" customHeight="1">
      <c r="B319" s="46"/>
      <c r="C319" s="213" t="s">
        <v>537</v>
      </c>
      <c r="D319" s="213" t="s">
        <v>149</v>
      </c>
      <c r="E319" s="214" t="s">
        <v>538</v>
      </c>
      <c r="F319" s="215" t="s">
        <v>539</v>
      </c>
      <c r="G319" s="215"/>
      <c r="H319" s="215"/>
      <c r="I319" s="215"/>
      <c r="J319" s="216" t="s">
        <v>222</v>
      </c>
      <c r="K319" s="217">
        <v>148.46000000000001</v>
      </c>
      <c r="L319" s="218">
        <v>0</v>
      </c>
      <c r="M319" s="219"/>
      <c r="N319" s="220">
        <f>ROUND(L319*K319,2)</f>
        <v>0</v>
      </c>
      <c r="O319" s="220"/>
      <c r="P319" s="220"/>
      <c r="Q319" s="220"/>
      <c r="R319" s="48"/>
      <c r="T319" s="221" t="s">
        <v>22</v>
      </c>
      <c r="U319" s="56" t="s">
        <v>46</v>
      </c>
      <c r="V319" s="47"/>
      <c r="W319" s="222">
        <f>V319*K319</f>
        <v>0</v>
      </c>
      <c r="X319" s="222">
        <v>0</v>
      </c>
      <c r="Y319" s="222">
        <f>X319*K319</f>
        <v>0</v>
      </c>
      <c r="Z319" s="222">
        <v>0</v>
      </c>
      <c r="AA319" s="223">
        <f>Z319*K319</f>
        <v>0</v>
      </c>
      <c r="AR319" s="22" t="s">
        <v>153</v>
      </c>
      <c r="AT319" s="22" t="s">
        <v>149</v>
      </c>
      <c r="AU319" s="22" t="s">
        <v>102</v>
      </c>
      <c r="AY319" s="22" t="s">
        <v>148</v>
      </c>
      <c r="BE319" s="137">
        <f>IF(U319="základní",N319,0)</f>
        <v>0</v>
      </c>
      <c r="BF319" s="137">
        <f>IF(U319="snížená",N319,0)</f>
        <v>0</v>
      </c>
      <c r="BG319" s="137">
        <f>IF(U319="zákl. přenesená",N319,0)</f>
        <v>0</v>
      </c>
      <c r="BH319" s="137">
        <f>IF(U319="sníž. přenesená",N319,0)</f>
        <v>0</v>
      </c>
      <c r="BI319" s="137">
        <f>IF(U319="nulová",N319,0)</f>
        <v>0</v>
      </c>
      <c r="BJ319" s="22" t="s">
        <v>86</v>
      </c>
      <c r="BK319" s="137">
        <f>ROUND(L319*K319,2)</f>
        <v>0</v>
      </c>
      <c r="BL319" s="22" t="s">
        <v>153</v>
      </c>
      <c r="BM319" s="22" t="s">
        <v>540</v>
      </c>
    </row>
    <row r="320" s="1" customFormat="1" ht="25.5" customHeight="1">
      <c r="B320" s="46"/>
      <c r="C320" s="213" t="s">
        <v>541</v>
      </c>
      <c r="D320" s="213" t="s">
        <v>149</v>
      </c>
      <c r="E320" s="214" t="s">
        <v>542</v>
      </c>
      <c r="F320" s="215" t="s">
        <v>543</v>
      </c>
      <c r="G320" s="215"/>
      <c r="H320" s="215"/>
      <c r="I320" s="215"/>
      <c r="J320" s="216" t="s">
        <v>222</v>
      </c>
      <c r="K320" s="217">
        <v>148.46000000000001</v>
      </c>
      <c r="L320" s="218">
        <v>0</v>
      </c>
      <c r="M320" s="219"/>
      <c r="N320" s="220">
        <f>ROUND(L320*K320,2)</f>
        <v>0</v>
      </c>
      <c r="O320" s="220"/>
      <c r="P320" s="220"/>
      <c r="Q320" s="220"/>
      <c r="R320" s="48"/>
      <c r="T320" s="221" t="s">
        <v>22</v>
      </c>
      <c r="U320" s="56" t="s">
        <v>46</v>
      </c>
      <c r="V320" s="47"/>
      <c r="W320" s="222">
        <f>V320*K320</f>
        <v>0</v>
      </c>
      <c r="X320" s="222">
        <v>0</v>
      </c>
      <c r="Y320" s="222">
        <f>X320*K320</f>
        <v>0</v>
      </c>
      <c r="Z320" s="222">
        <v>0</v>
      </c>
      <c r="AA320" s="223">
        <f>Z320*K320</f>
        <v>0</v>
      </c>
      <c r="AR320" s="22" t="s">
        <v>153</v>
      </c>
      <c r="AT320" s="22" t="s">
        <v>149</v>
      </c>
      <c r="AU320" s="22" t="s">
        <v>102</v>
      </c>
      <c r="AY320" s="22" t="s">
        <v>148</v>
      </c>
      <c r="BE320" s="137">
        <f>IF(U320="základní",N320,0)</f>
        <v>0</v>
      </c>
      <c r="BF320" s="137">
        <f>IF(U320="snížená",N320,0)</f>
        <v>0</v>
      </c>
      <c r="BG320" s="137">
        <f>IF(U320="zákl. přenesená",N320,0)</f>
        <v>0</v>
      </c>
      <c r="BH320" s="137">
        <f>IF(U320="sníž. přenesená",N320,0)</f>
        <v>0</v>
      </c>
      <c r="BI320" s="137">
        <f>IF(U320="nulová",N320,0)</f>
        <v>0</v>
      </c>
      <c r="BJ320" s="22" t="s">
        <v>86</v>
      </c>
      <c r="BK320" s="137">
        <f>ROUND(L320*K320,2)</f>
        <v>0</v>
      </c>
      <c r="BL320" s="22" t="s">
        <v>153</v>
      </c>
      <c r="BM320" s="22" t="s">
        <v>544</v>
      </c>
    </row>
    <row r="321" s="1" customFormat="1" ht="25.5" customHeight="1">
      <c r="B321" s="46"/>
      <c r="C321" s="213" t="s">
        <v>545</v>
      </c>
      <c r="D321" s="213" t="s">
        <v>149</v>
      </c>
      <c r="E321" s="214" t="s">
        <v>546</v>
      </c>
      <c r="F321" s="215" t="s">
        <v>547</v>
      </c>
      <c r="G321" s="215"/>
      <c r="H321" s="215"/>
      <c r="I321" s="215"/>
      <c r="J321" s="216" t="s">
        <v>222</v>
      </c>
      <c r="K321" s="217">
        <v>148.46000000000001</v>
      </c>
      <c r="L321" s="218">
        <v>0</v>
      </c>
      <c r="M321" s="219"/>
      <c r="N321" s="220">
        <f>ROUND(L321*K321,2)</f>
        <v>0</v>
      </c>
      <c r="O321" s="220"/>
      <c r="P321" s="220"/>
      <c r="Q321" s="220"/>
      <c r="R321" s="48"/>
      <c r="T321" s="221" t="s">
        <v>22</v>
      </c>
      <c r="U321" s="56" t="s">
        <v>46</v>
      </c>
      <c r="V321" s="47"/>
      <c r="W321" s="222">
        <f>V321*K321</f>
        <v>0</v>
      </c>
      <c r="X321" s="222">
        <v>0</v>
      </c>
      <c r="Y321" s="222">
        <f>X321*K321</f>
        <v>0</v>
      </c>
      <c r="Z321" s="222">
        <v>0</v>
      </c>
      <c r="AA321" s="223">
        <f>Z321*K321</f>
        <v>0</v>
      </c>
      <c r="AR321" s="22" t="s">
        <v>153</v>
      </c>
      <c r="AT321" s="22" t="s">
        <v>149</v>
      </c>
      <c r="AU321" s="22" t="s">
        <v>102</v>
      </c>
      <c r="AY321" s="22" t="s">
        <v>148</v>
      </c>
      <c r="BE321" s="137">
        <f>IF(U321="základní",N321,0)</f>
        <v>0</v>
      </c>
      <c r="BF321" s="137">
        <f>IF(U321="snížená",N321,0)</f>
        <v>0</v>
      </c>
      <c r="BG321" s="137">
        <f>IF(U321="zákl. přenesená",N321,0)</f>
        <v>0</v>
      </c>
      <c r="BH321" s="137">
        <f>IF(U321="sníž. přenesená",N321,0)</f>
        <v>0</v>
      </c>
      <c r="BI321" s="137">
        <f>IF(U321="nulová",N321,0)</f>
        <v>0</v>
      </c>
      <c r="BJ321" s="22" t="s">
        <v>86</v>
      </c>
      <c r="BK321" s="137">
        <f>ROUND(L321*K321,2)</f>
        <v>0</v>
      </c>
      <c r="BL321" s="22" t="s">
        <v>153</v>
      </c>
      <c r="BM321" s="22" t="s">
        <v>548</v>
      </c>
    </row>
    <row r="322" s="1" customFormat="1" ht="25.5" customHeight="1">
      <c r="B322" s="46"/>
      <c r="C322" s="213" t="s">
        <v>549</v>
      </c>
      <c r="D322" s="213" t="s">
        <v>149</v>
      </c>
      <c r="E322" s="214" t="s">
        <v>550</v>
      </c>
      <c r="F322" s="215" t="s">
        <v>551</v>
      </c>
      <c r="G322" s="215"/>
      <c r="H322" s="215"/>
      <c r="I322" s="215"/>
      <c r="J322" s="216" t="s">
        <v>222</v>
      </c>
      <c r="K322" s="217">
        <v>148.46000000000001</v>
      </c>
      <c r="L322" s="218">
        <v>0</v>
      </c>
      <c r="M322" s="219"/>
      <c r="N322" s="220">
        <f>ROUND(L322*K322,2)</f>
        <v>0</v>
      </c>
      <c r="O322" s="220"/>
      <c r="P322" s="220"/>
      <c r="Q322" s="220"/>
      <c r="R322" s="48"/>
      <c r="T322" s="221" t="s">
        <v>22</v>
      </c>
      <c r="U322" s="56" t="s">
        <v>46</v>
      </c>
      <c r="V322" s="47"/>
      <c r="W322" s="222">
        <f>V322*K322</f>
        <v>0</v>
      </c>
      <c r="X322" s="222">
        <v>0</v>
      </c>
      <c r="Y322" s="222">
        <f>X322*K322</f>
        <v>0</v>
      </c>
      <c r="Z322" s="222">
        <v>0</v>
      </c>
      <c r="AA322" s="223">
        <f>Z322*K322</f>
        <v>0</v>
      </c>
      <c r="AR322" s="22" t="s">
        <v>153</v>
      </c>
      <c r="AT322" s="22" t="s">
        <v>149</v>
      </c>
      <c r="AU322" s="22" t="s">
        <v>102</v>
      </c>
      <c r="AY322" s="22" t="s">
        <v>148</v>
      </c>
      <c r="BE322" s="137">
        <f>IF(U322="základní",N322,0)</f>
        <v>0</v>
      </c>
      <c r="BF322" s="137">
        <f>IF(U322="snížená",N322,0)</f>
        <v>0</v>
      </c>
      <c r="BG322" s="137">
        <f>IF(U322="zákl. přenesená",N322,0)</f>
        <v>0</v>
      </c>
      <c r="BH322" s="137">
        <f>IF(U322="sníž. přenesená",N322,0)</f>
        <v>0</v>
      </c>
      <c r="BI322" s="137">
        <f>IF(U322="nulová",N322,0)</f>
        <v>0</v>
      </c>
      <c r="BJ322" s="22" t="s">
        <v>86</v>
      </c>
      <c r="BK322" s="137">
        <f>ROUND(L322*K322,2)</f>
        <v>0</v>
      </c>
      <c r="BL322" s="22" t="s">
        <v>153</v>
      </c>
      <c r="BM322" s="22" t="s">
        <v>552</v>
      </c>
    </row>
    <row r="323" s="1" customFormat="1" ht="25.5" customHeight="1">
      <c r="B323" s="46"/>
      <c r="C323" s="213" t="s">
        <v>553</v>
      </c>
      <c r="D323" s="213" t="s">
        <v>149</v>
      </c>
      <c r="E323" s="214" t="s">
        <v>554</v>
      </c>
      <c r="F323" s="215" t="s">
        <v>555</v>
      </c>
      <c r="G323" s="215"/>
      <c r="H323" s="215"/>
      <c r="I323" s="215"/>
      <c r="J323" s="216" t="s">
        <v>222</v>
      </c>
      <c r="K323" s="217">
        <v>148.46000000000001</v>
      </c>
      <c r="L323" s="218">
        <v>0</v>
      </c>
      <c r="M323" s="219"/>
      <c r="N323" s="220">
        <f>ROUND(L323*K323,2)</f>
        <v>0</v>
      </c>
      <c r="O323" s="220"/>
      <c r="P323" s="220"/>
      <c r="Q323" s="220"/>
      <c r="R323" s="48"/>
      <c r="T323" s="221" t="s">
        <v>22</v>
      </c>
      <c r="U323" s="56" t="s">
        <v>46</v>
      </c>
      <c r="V323" s="47"/>
      <c r="W323" s="222">
        <f>V323*K323</f>
        <v>0</v>
      </c>
      <c r="X323" s="222">
        <v>0</v>
      </c>
      <c r="Y323" s="222">
        <f>X323*K323</f>
        <v>0</v>
      </c>
      <c r="Z323" s="222">
        <v>0</v>
      </c>
      <c r="AA323" s="223">
        <f>Z323*K323</f>
        <v>0</v>
      </c>
      <c r="AR323" s="22" t="s">
        <v>153</v>
      </c>
      <c r="AT323" s="22" t="s">
        <v>149</v>
      </c>
      <c r="AU323" s="22" t="s">
        <v>102</v>
      </c>
      <c r="AY323" s="22" t="s">
        <v>148</v>
      </c>
      <c r="BE323" s="137">
        <f>IF(U323="základní",N323,0)</f>
        <v>0</v>
      </c>
      <c r="BF323" s="137">
        <f>IF(U323="snížená",N323,0)</f>
        <v>0</v>
      </c>
      <c r="BG323" s="137">
        <f>IF(U323="zákl. přenesená",N323,0)</f>
        <v>0</v>
      </c>
      <c r="BH323" s="137">
        <f>IF(U323="sníž. přenesená",N323,0)</f>
        <v>0</v>
      </c>
      <c r="BI323" s="137">
        <f>IF(U323="nulová",N323,0)</f>
        <v>0</v>
      </c>
      <c r="BJ323" s="22" t="s">
        <v>86</v>
      </c>
      <c r="BK323" s="137">
        <f>ROUND(L323*K323,2)</f>
        <v>0</v>
      </c>
      <c r="BL323" s="22" t="s">
        <v>153</v>
      </c>
      <c r="BM323" s="22" t="s">
        <v>556</v>
      </c>
    </row>
    <row r="324" s="9" customFormat="1" ht="29.88" customHeight="1">
      <c r="B324" s="199"/>
      <c r="C324" s="200"/>
      <c r="D324" s="210" t="s">
        <v>119</v>
      </c>
      <c r="E324" s="210"/>
      <c r="F324" s="210"/>
      <c r="G324" s="210"/>
      <c r="H324" s="210"/>
      <c r="I324" s="210"/>
      <c r="J324" s="210"/>
      <c r="K324" s="210"/>
      <c r="L324" s="210"/>
      <c r="M324" s="210"/>
      <c r="N324" s="253">
        <f>BK324</f>
        <v>0</v>
      </c>
      <c r="O324" s="254"/>
      <c r="P324" s="254"/>
      <c r="Q324" s="254"/>
      <c r="R324" s="203"/>
      <c r="T324" s="204"/>
      <c r="U324" s="200"/>
      <c r="V324" s="200"/>
      <c r="W324" s="205">
        <f>SUM(W325:W326)</f>
        <v>0</v>
      </c>
      <c r="X324" s="200"/>
      <c r="Y324" s="205">
        <f>SUM(Y325:Y326)</f>
        <v>45.480000000000004</v>
      </c>
      <c r="Z324" s="200"/>
      <c r="AA324" s="206">
        <f>SUM(AA325:AA326)</f>
        <v>0</v>
      </c>
      <c r="AR324" s="207" t="s">
        <v>86</v>
      </c>
      <c r="AT324" s="208" t="s">
        <v>80</v>
      </c>
      <c r="AU324" s="208" t="s">
        <v>86</v>
      </c>
      <c r="AY324" s="207" t="s">
        <v>148</v>
      </c>
      <c r="BK324" s="209">
        <f>SUM(BK325:BK326)</f>
        <v>0</v>
      </c>
    </row>
    <row r="325" s="1" customFormat="1" ht="25.5" customHeight="1">
      <c r="B325" s="46"/>
      <c r="C325" s="213" t="s">
        <v>557</v>
      </c>
      <c r="D325" s="213" t="s">
        <v>149</v>
      </c>
      <c r="E325" s="214" t="s">
        <v>558</v>
      </c>
      <c r="F325" s="215" t="s">
        <v>559</v>
      </c>
      <c r="G325" s="215"/>
      <c r="H325" s="215"/>
      <c r="I325" s="215"/>
      <c r="J325" s="216" t="s">
        <v>222</v>
      </c>
      <c r="K325" s="217">
        <v>202.56100000000001</v>
      </c>
      <c r="L325" s="218">
        <v>0</v>
      </c>
      <c r="M325" s="219"/>
      <c r="N325" s="220">
        <f>ROUND(L325*K325,2)</f>
        <v>0</v>
      </c>
      <c r="O325" s="220"/>
      <c r="P325" s="220"/>
      <c r="Q325" s="220"/>
      <c r="R325" s="48"/>
      <c r="T325" s="221" t="s">
        <v>22</v>
      </c>
      <c r="U325" s="56" t="s">
        <v>46</v>
      </c>
      <c r="V325" s="47"/>
      <c r="W325" s="222">
        <f>V325*K325</f>
        <v>0</v>
      </c>
      <c r="X325" s="222">
        <v>0</v>
      </c>
      <c r="Y325" s="222">
        <f>X325*K325</f>
        <v>0</v>
      </c>
      <c r="Z325" s="222">
        <v>0</v>
      </c>
      <c r="AA325" s="223">
        <f>Z325*K325</f>
        <v>0</v>
      </c>
      <c r="AR325" s="22" t="s">
        <v>153</v>
      </c>
      <c r="AT325" s="22" t="s">
        <v>149</v>
      </c>
      <c r="AU325" s="22" t="s">
        <v>102</v>
      </c>
      <c r="AY325" s="22" t="s">
        <v>148</v>
      </c>
      <c r="BE325" s="137">
        <f>IF(U325="základní",N325,0)</f>
        <v>0</v>
      </c>
      <c r="BF325" s="137">
        <f>IF(U325="snížená",N325,0)</f>
        <v>0</v>
      </c>
      <c r="BG325" s="137">
        <f>IF(U325="zákl. přenesená",N325,0)</f>
        <v>0</v>
      </c>
      <c r="BH325" s="137">
        <f>IF(U325="sníž. přenesená",N325,0)</f>
        <v>0</v>
      </c>
      <c r="BI325" s="137">
        <f>IF(U325="nulová",N325,0)</f>
        <v>0</v>
      </c>
      <c r="BJ325" s="22" t="s">
        <v>86</v>
      </c>
      <c r="BK325" s="137">
        <f>ROUND(L325*K325,2)</f>
        <v>0</v>
      </c>
      <c r="BL325" s="22" t="s">
        <v>153</v>
      </c>
      <c r="BM325" s="22" t="s">
        <v>560</v>
      </c>
    </row>
    <row r="326" s="1" customFormat="1" ht="16.5" customHeight="1">
      <c r="B326" s="46"/>
      <c r="C326" s="245" t="s">
        <v>561</v>
      </c>
      <c r="D326" s="245" t="s">
        <v>219</v>
      </c>
      <c r="E326" s="246" t="s">
        <v>562</v>
      </c>
      <c r="F326" s="247" t="s">
        <v>563</v>
      </c>
      <c r="G326" s="247"/>
      <c r="H326" s="247"/>
      <c r="I326" s="247"/>
      <c r="J326" s="248" t="s">
        <v>162</v>
      </c>
      <c r="K326" s="249">
        <v>30</v>
      </c>
      <c r="L326" s="250">
        <v>0</v>
      </c>
      <c r="M326" s="251"/>
      <c r="N326" s="252">
        <f>ROUND(L326*K326,2)</f>
        <v>0</v>
      </c>
      <c r="O326" s="220"/>
      <c r="P326" s="220"/>
      <c r="Q326" s="220"/>
      <c r="R326" s="48"/>
      <c r="T326" s="221" t="s">
        <v>22</v>
      </c>
      <c r="U326" s="56" t="s">
        <v>46</v>
      </c>
      <c r="V326" s="47"/>
      <c r="W326" s="222">
        <f>V326*K326</f>
        <v>0</v>
      </c>
      <c r="X326" s="222">
        <v>1.516</v>
      </c>
      <c r="Y326" s="222">
        <f>X326*K326</f>
        <v>45.480000000000004</v>
      </c>
      <c r="Z326" s="222">
        <v>0</v>
      </c>
      <c r="AA326" s="223">
        <f>Z326*K326</f>
        <v>0</v>
      </c>
      <c r="AR326" s="22" t="s">
        <v>185</v>
      </c>
      <c r="AT326" s="22" t="s">
        <v>219</v>
      </c>
      <c r="AU326" s="22" t="s">
        <v>102</v>
      </c>
      <c r="AY326" s="22" t="s">
        <v>148</v>
      </c>
      <c r="BE326" s="137">
        <f>IF(U326="základní",N326,0)</f>
        <v>0</v>
      </c>
      <c r="BF326" s="137">
        <f>IF(U326="snížená",N326,0)</f>
        <v>0</v>
      </c>
      <c r="BG326" s="137">
        <f>IF(U326="zákl. přenesená",N326,0)</f>
        <v>0</v>
      </c>
      <c r="BH326" s="137">
        <f>IF(U326="sníž. přenesená",N326,0)</f>
        <v>0</v>
      </c>
      <c r="BI326" s="137">
        <f>IF(U326="nulová",N326,0)</f>
        <v>0</v>
      </c>
      <c r="BJ326" s="22" t="s">
        <v>86</v>
      </c>
      <c r="BK326" s="137">
        <f>ROUND(L326*K326,2)</f>
        <v>0</v>
      </c>
      <c r="BL326" s="22" t="s">
        <v>153</v>
      </c>
      <c r="BM326" s="22" t="s">
        <v>564</v>
      </c>
    </row>
    <row r="327" s="9" customFormat="1" ht="37.44001" customHeight="1">
      <c r="B327" s="199"/>
      <c r="C327" s="200"/>
      <c r="D327" s="201" t="s">
        <v>120</v>
      </c>
      <c r="E327" s="201"/>
      <c r="F327" s="201"/>
      <c r="G327" s="201"/>
      <c r="H327" s="201"/>
      <c r="I327" s="201"/>
      <c r="J327" s="201"/>
      <c r="K327" s="201"/>
      <c r="L327" s="201"/>
      <c r="M327" s="201"/>
      <c r="N327" s="255">
        <f>BK327</f>
        <v>0</v>
      </c>
      <c r="O327" s="256"/>
      <c r="P327" s="256"/>
      <c r="Q327" s="256"/>
      <c r="R327" s="203"/>
      <c r="T327" s="204"/>
      <c r="U327" s="200"/>
      <c r="V327" s="200"/>
      <c r="W327" s="205">
        <f>W328+W333</f>
        <v>0</v>
      </c>
      <c r="X327" s="200"/>
      <c r="Y327" s="205">
        <f>Y328+Y333</f>
        <v>0.12478224</v>
      </c>
      <c r="Z327" s="200"/>
      <c r="AA327" s="206">
        <f>AA328+AA333</f>
        <v>0</v>
      </c>
      <c r="AR327" s="207" t="s">
        <v>102</v>
      </c>
      <c r="AT327" s="208" t="s">
        <v>80</v>
      </c>
      <c r="AU327" s="208" t="s">
        <v>81</v>
      </c>
      <c r="AY327" s="207" t="s">
        <v>148</v>
      </c>
      <c r="BK327" s="209">
        <f>BK328+BK333</f>
        <v>0</v>
      </c>
    </row>
    <row r="328" s="9" customFormat="1" ht="19.92" customHeight="1">
      <c r="B328" s="199"/>
      <c r="C328" s="200"/>
      <c r="D328" s="210" t="s">
        <v>121</v>
      </c>
      <c r="E328" s="210"/>
      <c r="F328" s="210"/>
      <c r="G328" s="210"/>
      <c r="H328" s="210"/>
      <c r="I328" s="210"/>
      <c r="J328" s="210"/>
      <c r="K328" s="210"/>
      <c r="L328" s="210"/>
      <c r="M328" s="210"/>
      <c r="N328" s="211">
        <f>BK328</f>
        <v>0</v>
      </c>
      <c r="O328" s="212"/>
      <c r="P328" s="212"/>
      <c r="Q328" s="212"/>
      <c r="R328" s="203"/>
      <c r="T328" s="204"/>
      <c r="U328" s="200"/>
      <c r="V328" s="200"/>
      <c r="W328" s="205">
        <f>SUM(W329:W332)</f>
        <v>0</v>
      </c>
      <c r="X328" s="200"/>
      <c r="Y328" s="205">
        <f>SUM(Y329:Y332)</f>
        <v>0.11</v>
      </c>
      <c r="Z328" s="200"/>
      <c r="AA328" s="206">
        <f>SUM(AA329:AA332)</f>
        <v>0</v>
      </c>
      <c r="AR328" s="207" t="s">
        <v>102</v>
      </c>
      <c r="AT328" s="208" t="s">
        <v>80</v>
      </c>
      <c r="AU328" s="208" t="s">
        <v>86</v>
      </c>
      <c r="AY328" s="207" t="s">
        <v>148</v>
      </c>
      <c r="BK328" s="209">
        <f>SUM(BK329:BK332)</f>
        <v>0</v>
      </c>
    </row>
    <row r="329" s="1" customFormat="1" ht="25.5" customHeight="1">
      <c r="B329" s="46"/>
      <c r="C329" s="213" t="s">
        <v>565</v>
      </c>
      <c r="D329" s="213" t="s">
        <v>149</v>
      </c>
      <c r="E329" s="214" t="s">
        <v>566</v>
      </c>
      <c r="F329" s="215" t="s">
        <v>567</v>
      </c>
      <c r="G329" s="215"/>
      <c r="H329" s="215"/>
      <c r="I329" s="215"/>
      <c r="J329" s="216" t="s">
        <v>183</v>
      </c>
      <c r="K329" s="217">
        <v>32</v>
      </c>
      <c r="L329" s="218">
        <v>0</v>
      </c>
      <c r="M329" s="219"/>
      <c r="N329" s="220">
        <f>ROUND(L329*K329,2)</f>
        <v>0</v>
      </c>
      <c r="O329" s="220"/>
      <c r="P329" s="220"/>
      <c r="Q329" s="220"/>
      <c r="R329" s="48"/>
      <c r="T329" s="221" t="s">
        <v>22</v>
      </c>
      <c r="U329" s="56" t="s">
        <v>46</v>
      </c>
      <c r="V329" s="47"/>
      <c r="W329" s="222">
        <f>V329*K329</f>
        <v>0</v>
      </c>
      <c r="X329" s="222">
        <v>0</v>
      </c>
      <c r="Y329" s="222">
        <f>X329*K329</f>
        <v>0</v>
      </c>
      <c r="Z329" s="222">
        <v>0</v>
      </c>
      <c r="AA329" s="223">
        <f>Z329*K329</f>
        <v>0</v>
      </c>
      <c r="AR329" s="22" t="s">
        <v>230</v>
      </c>
      <c r="AT329" s="22" t="s">
        <v>149</v>
      </c>
      <c r="AU329" s="22" t="s">
        <v>102</v>
      </c>
      <c r="AY329" s="22" t="s">
        <v>148</v>
      </c>
      <c r="BE329" s="137">
        <f>IF(U329="základní",N329,0)</f>
        <v>0</v>
      </c>
      <c r="BF329" s="137">
        <f>IF(U329="snížená",N329,0)</f>
        <v>0</v>
      </c>
      <c r="BG329" s="137">
        <f>IF(U329="zákl. přenesená",N329,0)</f>
        <v>0</v>
      </c>
      <c r="BH329" s="137">
        <f>IF(U329="sníž. přenesená",N329,0)</f>
        <v>0</v>
      </c>
      <c r="BI329" s="137">
        <f>IF(U329="nulová",N329,0)</f>
        <v>0</v>
      </c>
      <c r="BJ329" s="22" t="s">
        <v>86</v>
      </c>
      <c r="BK329" s="137">
        <f>ROUND(L329*K329,2)</f>
        <v>0</v>
      </c>
      <c r="BL329" s="22" t="s">
        <v>230</v>
      </c>
      <c r="BM329" s="22" t="s">
        <v>568</v>
      </c>
    </row>
    <row r="330" s="1" customFormat="1" ht="25.5" customHeight="1">
      <c r="B330" s="46"/>
      <c r="C330" s="245" t="s">
        <v>569</v>
      </c>
      <c r="D330" s="245" t="s">
        <v>219</v>
      </c>
      <c r="E330" s="246" t="s">
        <v>570</v>
      </c>
      <c r="F330" s="247" t="s">
        <v>571</v>
      </c>
      <c r="G330" s="247"/>
      <c r="H330" s="247"/>
      <c r="I330" s="247"/>
      <c r="J330" s="248" t="s">
        <v>222</v>
      </c>
      <c r="K330" s="249">
        <v>0.11</v>
      </c>
      <c r="L330" s="250">
        <v>0</v>
      </c>
      <c r="M330" s="251"/>
      <c r="N330" s="252">
        <f>ROUND(L330*K330,2)</f>
        <v>0</v>
      </c>
      <c r="O330" s="220"/>
      <c r="P330" s="220"/>
      <c r="Q330" s="220"/>
      <c r="R330" s="48"/>
      <c r="T330" s="221" t="s">
        <v>22</v>
      </c>
      <c r="U330" s="56" t="s">
        <v>46</v>
      </c>
      <c r="V330" s="47"/>
      <c r="W330" s="222">
        <f>V330*K330</f>
        <v>0</v>
      </c>
      <c r="X330" s="222">
        <v>1</v>
      </c>
      <c r="Y330" s="222">
        <f>X330*K330</f>
        <v>0.11</v>
      </c>
      <c r="Z330" s="222">
        <v>0</v>
      </c>
      <c r="AA330" s="223">
        <f>Z330*K330</f>
        <v>0</v>
      </c>
      <c r="AR330" s="22" t="s">
        <v>301</v>
      </c>
      <c r="AT330" s="22" t="s">
        <v>219</v>
      </c>
      <c r="AU330" s="22" t="s">
        <v>102</v>
      </c>
      <c r="AY330" s="22" t="s">
        <v>148</v>
      </c>
      <c r="BE330" s="137">
        <f>IF(U330="základní",N330,0)</f>
        <v>0</v>
      </c>
      <c r="BF330" s="137">
        <f>IF(U330="snížená",N330,0)</f>
        <v>0</v>
      </c>
      <c r="BG330" s="137">
        <f>IF(U330="zákl. přenesená",N330,0)</f>
        <v>0</v>
      </c>
      <c r="BH330" s="137">
        <f>IF(U330="sníž. přenesená",N330,0)</f>
        <v>0</v>
      </c>
      <c r="BI330" s="137">
        <f>IF(U330="nulová",N330,0)</f>
        <v>0</v>
      </c>
      <c r="BJ330" s="22" t="s">
        <v>86</v>
      </c>
      <c r="BK330" s="137">
        <f>ROUND(L330*K330,2)</f>
        <v>0</v>
      </c>
      <c r="BL330" s="22" t="s">
        <v>230</v>
      </c>
      <c r="BM330" s="22" t="s">
        <v>572</v>
      </c>
    </row>
    <row r="331" s="1" customFormat="1" ht="16.5" customHeight="1">
      <c r="B331" s="46"/>
      <c r="C331" s="47"/>
      <c r="D331" s="47"/>
      <c r="E331" s="47"/>
      <c r="F331" s="243" t="s">
        <v>573</v>
      </c>
      <c r="G331" s="67"/>
      <c r="H331" s="67"/>
      <c r="I331" s="67"/>
      <c r="J331" s="47"/>
      <c r="K331" s="47"/>
      <c r="L331" s="47"/>
      <c r="M331" s="47"/>
      <c r="N331" s="47"/>
      <c r="O331" s="47"/>
      <c r="P331" s="47"/>
      <c r="Q331" s="47"/>
      <c r="R331" s="48"/>
      <c r="T331" s="183"/>
      <c r="U331" s="47"/>
      <c r="V331" s="47"/>
      <c r="W331" s="47"/>
      <c r="X331" s="47"/>
      <c r="Y331" s="47"/>
      <c r="Z331" s="47"/>
      <c r="AA331" s="100"/>
      <c r="AT331" s="22" t="s">
        <v>211</v>
      </c>
      <c r="AU331" s="22" t="s">
        <v>102</v>
      </c>
    </row>
    <row r="332" s="1" customFormat="1" ht="25.5" customHeight="1">
      <c r="B332" s="46"/>
      <c r="C332" s="213" t="s">
        <v>574</v>
      </c>
      <c r="D332" s="213" t="s">
        <v>149</v>
      </c>
      <c r="E332" s="214" t="s">
        <v>575</v>
      </c>
      <c r="F332" s="215" t="s">
        <v>576</v>
      </c>
      <c r="G332" s="215"/>
      <c r="H332" s="215"/>
      <c r="I332" s="215"/>
      <c r="J332" s="216" t="s">
        <v>222</v>
      </c>
      <c r="K332" s="217">
        <v>0.11</v>
      </c>
      <c r="L332" s="218">
        <v>0</v>
      </c>
      <c r="M332" s="219"/>
      <c r="N332" s="220">
        <f>ROUND(L332*K332,2)</f>
        <v>0</v>
      </c>
      <c r="O332" s="220"/>
      <c r="P332" s="220"/>
      <c r="Q332" s="220"/>
      <c r="R332" s="48"/>
      <c r="T332" s="221" t="s">
        <v>22</v>
      </c>
      <c r="U332" s="56" t="s">
        <v>46</v>
      </c>
      <c r="V332" s="47"/>
      <c r="W332" s="222">
        <f>V332*K332</f>
        <v>0</v>
      </c>
      <c r="X332" s="222">
        <v>0</v>
      </c>
      <c r="Y332" s="222">
        <f>X332*K332</f>
        <v>0</v>
      </c>
      <c r="Z332" s="222">
        <v>0</v>
      </c>
      <c r="AA332" s="223">
        <f>Z332*K332</f>
        <v>0</v>
      </c>
      <c r="AR332" s="22" t="s">
        <v>230</v>
      </c>
      <c r="AT332" s="22" t="s">
        <v>149</v>
      </c>
      <c r="AU332" s="22" t="s">
        <v>102</v>
      </c>
      <c r="AY332" s="22" t="s">
        <v>148</v>
      </c>
      <c r="BE332" s="137">
        <f>IF(U332="základní",N332,0)</f>
        <v>0</v>
      </c>
      <c r="BF332" s="137">
        <f>IF(U332="snížená",N332,0)</f>
        <v>0</v>
      </c>
      <c r="BG332" s="137">
        <f>IF(U332="zákl. přenesená",N332,0)</f>
        <v>0</v>
      </c>
      <c r="BH332" s="137">
        <f>IF(U332="sníž. přenesená",N332,0)</f>
        <v>0</v>
      </c>
      <c r="BI332" s="137">
        <f>IF(U332="nulová",N332,0)</f>
        <v>0</v>
      </c>
      <c r="BJ332" s="22" t="s">
        <v>86</v>
      </c>
      <c r="BK332" s="137">
        <f>ROUND(L332*K332,2)</f>
        <v>0</v>
      </c>
      <c r="BL332" s="22" t="s">
        <v>230</v>
      </c>
      <c r="BM332" s="22" t="s">
        <v>577</v>
      </c>
    </row>
    <row r="333" s="9" customFormat="1" ht="29.88" customHeight="1">
      <c r="B333" s="199"/>
      <c r="C333" s="200"/>
      <c r="D333" s="210" t="s">
        <v>122</v>
      </c>
      <c r="E333" s="210"/>
      <c r="F333" s="210"/>
      <c r="G333" s="210"/>
      <c r="H333" s="210"/>
      <c r="I333" s="210"/>
      <c r="J333" s="210"/>
      <c r="K333" s="210"/>
      <c r="L333" s="210"/>
      <c r="M333" s="210"/>
      <c r="N333" s="253">
        <f>BK333</f>
        <v>0</v>
      </c>
      <c r="O333" s="254"/>
      <c r="P333" s="254"/>
      <c r="Q333" s="254"/>
      <c r="R333" s="203"/>
      <c r="T333" s="204"/>
      <c r="U333" s="200"/>
      <c r="V333" s="200"/>
      <c r="W333" s="205">
        <f>SUM(W334:W335)</f>
        <v>0</v>
      </c>
      <c r="X333" s="200"/>
      <c r="Y333" s="205">
        <f>SUM(Y334:Y335)</f>
        <v>0.014782239999999999</v>
      </c>
      <c r="Z333" s="200"/>
      <c r="AA333" s="206">
        <f>SUM(AA334:AA335)</f>
        <v>0</v>
      </c>
      <c r="AR333" s="207" t="s">
        <v>102</v>
      </c>
      <c r="AT333" s="208" t="s">
        <v>80</v>
      </c>
      <c r="AU333" s="208" t="s">
        <v>86</v>
      </c>
      <c r="AY333" s="207" t="s">
        <v>148</v>
      </c>
      <c r="BK333" s="209">
        <f>SUM(BK334:BK335)</f>
        <v>0</v>
      </c>
    </row>
    <row r="334" s="1" customFormat="1" ht="38.25" customHeight="1">
      <c r="B334" s="46"/>
      <c r="C334" s="213" t="s">
        <v>578</v>
      </c>
      <c r="D334" s="213" t="s">
        <v>149</v>
      </c>
      <c r="E334" s="214" t="s">
        <v>579</v>
      </c>
      <c r="F334" s="215" t="s">
        <v>580</v>
      </c>
      <c r="G334" s="215"/>
      <c r="H334" s="215"/>
      <c r="I334" s="215"/>
      <c r="J334" s="216" t="s">
        <v>157</v>
      </c>
      <c r="K334" s="217">
        <v>67.191999999999993</v>
      </c>
      <c r="L334" s="218">
        <v>0</v>
      </c>
      <c r="M334" s="219"/>
      <c r="N334" s="220">
        <f>ROUND(L334*K334,2)</f>
        <v>0</v>
      </c>
      <c r="O334" s="220"/>
      <c r="P334" s="220"/>
      <c r="Q334" s="220"/>
      <c r="R334" s="48"/>
      <c r="T334" s="221" t="s">
        <v>22</v>
      </c>
      <c r="U334" s="56" t="s">
        <v>46</v>
      </c>
      <c r="V334" s="47"/>
      <c r="W334" s="222">
        <f>V334*K334</f>
        <v>0</v>
      </c>
      <c r="X334" s="222">
        <v>0.00022000000000000001</v>
      </c>
      <c r="Y334" s="222">
        <f>X334*K334</f>
        <v>0.014782239999999999</v>
      </c>
      <c r="Z334" s="222">
        <v>0</v>
      </c>
      <c r="AA334" s="223">
        <f>Z334*K334</f>
        <v>0</v>
      </c>
      <c r="AR334" s="22" t="s">
        <v>230</v>
      </c>
      <c r="AT334" s="22" t="s">
        <v>149</v>
      </c>
      <c r="AU334" s="22" t="s">
        <v>102</v>
      </c>
      <c r="AY334" s="22" t="s">
        <v>148</v>
      </c>
      <c r="BE334" s="137">
        <f>IF(U334="základní",N334,0)</f>
        <v>0</v>
      </c>
      <c r="BF334" s="137">
        <f>IF(U334="snížená",N334,0)</f>
        <v>0</v>
      </c>
      <c r="BG334" s="137">
        <f>IF(U334="zákl. přenesená",N334,0)</f>
        <v>0</v>
      </c>
      <c r="BH334" s="137">
        <f>IF(U334="sníž. přenesená",N334,0)</f>
        <v>0</v>
      </c>
      <c r="BI334" s="137">
        <f>IF(U334="nulová",N334,0)</f>
        <v>0</v>
      </c>
      <c r="BJ334" s="22" t="s">
        <v>86</v>
      </c>
      <c r="BK334" s="137">
        <f>ROUND(L334*K334,2)</f>
        <v>0</v>
      </c>
      <c r="BL334" s="22" t="s">
        <v>230</v>
      </c>
      <c r="BM334" s="22" t="s">
        <v>581</v>
      </c>
    </row>
    <row r="335" s="10" customFormat="1" ht="25.5" customHeight="1">
      <c r="B335" s="224"/>
      <c r="C335" s="225"/>
      <c r="D335" s="225"/>
      <c r="E335" s="226" t="s">
        <v>22</v>
      </c>
      <c r="F335" s="227" t="s">
        <v>582</v>
      </c>
      <c r="G335" s="228"/>
      <c r="H335" s="228"/>
      <c r="I335" s="228"/>
      <c r="J335" s="225"/>
      <c r="K335" s="229">
        <v>67.191999999999993</v>
      </c>
      <c r="L335" s="225"/>
      <c r="M335" s="225"/>
      <c r="N335" s="225"/>
      <c r="O335" s="225"/>
      <c r="P335" s="225"/>
      <c r="Q335" s="225"/>
      <c r="R335" s="230"/>
      <c r="T335" s="231"/>
      <c r="U335" s="225"/>
      <c r="V335" s="225"/>
      <c r="W335" s="225"/>
      <c r="X335" s="225"/>
      <c r="Y335" s="225"/>
      <c r="Z335" s="225"/>
      <c r="AA335" s="232"/>
      <c r="AT335" s="233" t="s">
        <v>172</v>
      </c>
      <c r="AU335" s="233" t="s">
        <v>102</v>
      </c>
      <c r="AV335" s="10" t="s">
        <v>102</v>
      </c>
      <c r="AW335" s="10" t="s">
        <v>38</v>
      </c>
      <c r="AX335" s="10" t="s">
        <v>86</v>
      </c>
      <c r="AY335" s="233" t="s">
        <v>148</v>
      </c>
    </row>
    <row r="336" s="9" customFormat="1" ht="37.44001" customHeight="1">
      <c r="B336" s="199"/>
      <c r="C336" s="200"/>
      <c r="D336" s="201" t="s">
        <v>123</v>
      </c>
      <c r="E336" s="201"/>
      <c r="F336" s="201"/>
      <c r="G336" s="201"/>
      <c r="H336" s="201"/>
      <c r="I336" s="201"/>
      <c r="J336" s="201"/>
      <c r="K336" s="201"/>
      <c r="L336" s="201"/>
      <c r="M336" s="201"/>
      <c r="N336" s="202">
        <f>BK336</f>
        <v>0</v>
      </c>
      <c r="O336" s="172"/>
      <c r="P336" s="172"/>
      <c r="Q336" s="172"/>
      <c r="R336" s="203"/>
      <c r="T336" s="204"/>
      <c r="U336" s="200"/>
      <c r="V336" s="200"/>
      <c r="W336" s="205">
        <f>W337</f>
        <v>0</v>
      </c>
      <c r="X336" s="200"/>
      <c r="Y336" s="205">
        <f>Y337</f>
        <v>0</v>
      </c>
      <c r="Z336" s="200"/>
      <c r="AA336" s="206">
        <f>AA337</f>
        <v>0</v>
      </c>
      <c r="AR336" s="207" t="s">
        <v>153</v>
      </c>
      <c r="AT336" s="208" t="s">
        <v>80</v>
      </c>
      <c r="AU336" s="208" t="s">
        <v>81</v>
      </c>
      <c r="AY336" s="207" t="s">
        <v>148</v>
      </c>
      <c r="BK336" s="209">
        <f>BK337</f>
        <v>0</v>
      </c>
    </row>
    <row r="337" s="9" customFormat="1" ht="19.92" customHeight="1">
      <c r="B337" s="199"/>
      <c r="C337" s="200"/>
      <c r="D337" s="210" t="s">
        <v>124</v>
      </c>
      <c r="E337" s="210"/>
      <c r="F337" s="210"/>
      <c r="G337" s="210"/>
      <c r="H337" s="210"/>
      <c r="I337" s="210"/>
      <c r="J337" s="210"/>
      <c r="K337" s="210"/>
      <c r="L337" s="210"/>
      <c r="M337" s="210"/>
      <c r="N337" s="211">
        <f>BK337</f>
        <v>0</v>
      </c>
      <c r="O337" s="212"/>
      <c r="P337" s="212"/>
      <c r="Q337" s="212"/>
      <c r="R337" s="203"/>
      <c r="T337" s="204"/>
      <c r="U337" s="200"/>
      <c r="V337" s="200"/>
      <c r="W337" s="205">
        <f>SUM(W338:W348)</f>
        <v>0</v>
      </c>
      <c r="X337" s="200"/>
      <c r="Y337" s="205">
        <f>SUM(Y338:Y348)</f>
        <v>0</v>
      </c>
      <c r="Z337" s="200"/>
      <c r="AA337" s="206">
        <f>SUM(AA338:AA348)</f>
        <v>0</v>
      </c>
      <c r="AR337" s="207" t="s">
        <v>153</v>
      </c>
      <c r="AT337" s="208" t="s">
        <v>80</v>
      </c>
      <c r="AU337" s="208" t="s">
        <v>86</v>
      </c>
      <c r="AY337" s="207" t="s">
        <v>148</v>
      </c>
      <c r="BK337" s="209">
        <f>SUM(BK338:BK348)</f>
        <v>0</v>
      </c>
    </row>
    <row r="338" s="1" customFormat="1" ht="16.5" customHeight="1">
      <c r="B338" s="46"/>
      <c r="C338" s="213" t="s">
        <v>583</v>
      </c>
      <c r="D338" s="213" t="s">
        <v>149</v>
      </c>
      <c r="E338" s="214" t="s">
        <v>584</v>
      </c>
      <c r="F338" s="215" t="s">
        <v>585</v>
      </c>
      <c r="G338" s="215"/>
      <c r="H338" s="215"/>
      <c r="I338" s="215"/>
      <c r="J338" s="216" t="s">
        <v>188</v>
      </c>
      <c r="K338" s="217">
        <v>30</v>
      </c>
      <c r="L338" s="218">
        <v>0</v>
      </c>
      <c r="M338" s="219"/>
      <c r="N338" s="220">
        <f>ROUND(L338*K338,2)</f>
        <v>0</v>
      </c>
      <c r="O338" s="220"/>
      <c r="P338" s="220"/>
      <c r="Q338" s="220"/>
      <c r="R338" s="48"/>
      <c r="T338" s="221" t="s">
        <v>22</v>
      </c>
      <c r="U338" s="56" t="s">
        <v>46</v>
      </c>
      <c r="V338" s="47"/>
      <c r="W338" s="222">
        <f>V338*K338</f>
        <v>0</v>
      </c>
      <c r="X338" s="222">
        <v>0</v>
      </c>
      <c r="Y338" s="222">
        <f>X338*K338</f>
        <v>0</v>
      </c>
      <c r="Z338" s="222">
        <v>0</v>
      </c>
      <c r="AA338" s="223">
        <f>Z338*K338</f>
        <v>0</v>
      </c>
      <c r="AR338" s="22" t="s">
        <v>586</v>
      </c>
      <c r="AT338" s="22" t="s">
        <v>149</v>
      </c>
      <c r="AU338" s="22" t="s">
        <v>102</v>
      </c>
      <c r="AY338" s="22" t="s">
        <v>148</v>
      </c>
      <c r="BE338" s="137">
        <f>IF(U338="základní",N338,0)</f>
        <v>0</v>
      </c>
      <c r="BF338" s="137">
        <f>IF(U338="snížená",N338,0)</f>
        <v>0</v>
      </c>
      <c r="BG338" s="137">
        <f>IF(U338="zákl. přenesená",N338,0)</f>
        <v>0</v>
      </c>
      <c r="BH338" s="137">
        <f>IF(U338="sníž. přenesená",N338,0)</f>
        <v>0</v>
      </c>
      <c r="BI338" s="137">
        <f>IF(U338="nulová",N338,0)</f>
        <v>0</v>
      </c>
      <c r="BJ338" s="22" t="s">
        <v>86</v>
      </c>
      <c r="BK338" s="137">
        <f>ROUND(L338*K338,2)</f>
        <v>0</v>
      </c>
      <c r="BL338" s="22" t="s">
        <v>586</v>
      </c>
      <c r="BM338" s="22" t="s">
        <v>587</v>
      </c>
    </row>
    <row r="339" s="10" customFormat="1" ht="16.5" customHeight="1">
      <c r="B339" s="224"/>
      <c r="C339" s="225"/>
      <c r="D339" s="225"/>
      <c r="E339" s="226" t="s">
        <v>22</v>
      </c>
      <c r="F339" s="227" t="s">
        <v>588</v>
      </c>
      <c r="G339" s="228"/>
      <c r="H339" s="228"/>
      <c r="I339" s="228"/>
      <c r="J339" s="225"/>
      <c r="K339" s="229">
        <v>30</v>
      </c>
      <c r="L339" s="225"/>
      <c r="M339" s="225"/>
      <c r="N339" s="225"/>
      <c r="O339" s="225"/>
      <c r="P339" s="225"/>
      <c r="Q339" s="225"/>
      <c r="R339" s="230"/>
      <c r="T339" s="231"/>
      <c r="U339" s="225"/>
      <c r="V339" s="225"/>
      <c r="W339" s="225"/>
      <c r="X339" s="225"/>
      <c r="Y339" s="225"/>
      <c r="Z339" s="225"/>
      <c r="AA339" s="232"/>
      <c r="AT339" s="233" t="s">
        <v>172</v>
      </c>
      <c r="AU339" s="233" t="s">
        <v>102</v>
      </c>
      <c r="AV339" s="10" t="s">
        <v>102</v>
      </c>
      <c r="AW339" s="10" t="s">
        <v>38</v>
      </c>
      <c r="AX339" s="10" t="s">
        <v>86</v>
      </c>
      <c r="AY339" s="233" t="s">
        <v>148</v>
      </c>
    </row>
    <row r="340" s="1" customFormat="1" ht="25.5" customHeight="1">
      <c r="B340" s="46"/>
      <c r="C340" s="213" t="s">
        <v>589</v>
      </c>
      <c r="D340" s="213" t="s">
        <v>149</v>
      </c>
      <c r="E340" s="214" t="s">
        <v>590</v>
      </c>
      <c r="F340" s="215" t="s">
        <v>591</v>
      </c>
      <c r="G340" s="215"/>
      <c r="H340" s="215"/>
      <c r="I340" s="215"/>
      <c r="J340" s="216" t="s">
        <v>592</v>
      </c>
      <c r="K340" s="217">
        <v>320.30000000000001</v>
      </c>
      <c r="L340" s="218">
        <v>0</v>
      </c>
      <c r="M340" s="219"/>
      <c r="N340" s="220">
        <f>ROUND(L340*K340,2)</f>
        <v>0</v>
      </c>
      <c r="O340" s="220"/>
      <c r="P340" s="220"/>
      <c r="Q340" s="220"/>
      <c r="R340" s="48"/>
      <c r="T340" s="221" t="s">
        <v>22</v>
      </c>
      <c r="U340" s="56" t="s">
        <v>46</v>
      </c>
      <c r="V340" s="47"/>
      <c r="W340" s="222">
        <f>V340*K340</f>
        <v>0</v>
      </c>
      <c r="X340" s="222">
        <v>0</v>
      </c>
      <c r="Y340" s="222">
        <f>X340*K340</f>
        <v>0</v>
      </c>
      <c r="Z340" s="222">
        <v>0</v>
      </c>
      <c r="AA340" s="223">
        <f>Z340*K340</f>
        <v>0</v>
      </c>
      <c r="AR340" s="22" t="s">
        <v>586</v>
      </c>
      <c r="AT340" s="22" t="s">
        <v>149</v>
      </c>
      <c r="AU340" s="22" t="s">
        <v>102</v>
      </c>
      <c r="AY340" s="22" t="s">
        <v>148</v>
      </c>
      <c r="BE340" s="137">
        <f>IF(U340="základní",N340,0)</f>
        <v>0</v>
      </c>
      <c r="BF340" s="137">
        <f>IF(U340="snížená",N340,0)</f>
        <v>0</v>
      </c>
      <c r="BG340" s="137">
        <f>IF(U340="zákl. přenesená",N340,0)</f>
        <v>0</v>
      </c>
      <c r="BH340" s="137">
        <f>IF(U340="sníž. přenesená",N340,0)</f>
        <v>0</v>
      </c>
      <c r="BI340" s="137">
        <f>IF(U340="nulová",N340,0)</f>
        <v>0</v>
      </c>
      <c r="BJ340" s="22" t="s">
        <v>86</v>
      </c>
      <c r="BK340" s="137">
        <f>ROUND(L340*K340,2)</f>
        <v>0</v>
      </c>
      <c r="BL340" s="22" t="s">
        <v>586</v>
      </c>
      <c r="BM340" s="22" t="s">
        <v>593</v>
      </c>
    </row>
    <row r="341" s="1" customFormat="1" ht="60" customHeight="1">
      <c r="B341" s="46"/>
      <c r="C341" s="47"/>
      <c r="D341" s="47"/>
      <c r="E341" s="47"/>
      <c r="F341" s="243" t="s">
        <v>594</v>
      </c>
      <c r="G341" s="67"/>
      <c r="H341" s="67"/>
      <c r="I341" s="67"/>
      <c r="J341" s="47"/>
      <c r="K341" s="47"/>
      <c r="L341" s="47"/>
      <c r="M341" s="47"/>
      <c r="N341" s="47"/>
      <c r="O341" s="47"/>
      <c r="P341" s="47"/>
      <c r="Q341" s="47"/>
      <c r="R341" s="48"/>
      <c r="T341" s="183"/>
      <c r="U341" s="47"/>
      <c r="V341" s="47"/>
      <c r="W341" s="47"/>
      <c r="X341" s="47"/>
      <c r="Y341" s="47"/>
      <c r="Z341" s="47"/>
      <c r="AA341" s="100"/>
      <c r="AT341" s="22" t="s">
        <v>211</v>
      </c>
      <c r="AU341" s="22" t="s">
        <v>102</v>
      </c>
    </row>
    <row r="342" s="1" customFormat="1" ht="16.5" customHeight="1">
      <c r="B342" s="46"/>
      <c r="C342" s="245" t="s">
        <v>595</v>
      </c>
      <c r="D342" s="245" t="s">
        <v>219</v>
      </c>
      <c r="E342" s="246" t="s">
        <v>596</v>
      </c>
      <c r="F342" s="247" t="s">
        <v>597</v>
      </c>
      <c r="G342" s="247"/>
      <c r="H342" s="247"/>
      <c r="I342" s="247"/>
      <c r="J342" s="248" t="s">
        <v>162</v>
      </c>
      <c r="K342" s="249">
        <v>16</v>
      </c>
      <c r="L342" s="250">
        <v>0</v>
      </c>
      <c r="M342" s="251"/>
      <c r="N342" s="252">
        <f>ROUND(L342*K342,2)</f>
        <v>0</v>
      </c>
      <c r="O342" s="220"/>
      <c r="P342" s="220"/>
      <c r="Q342" s="220"/>
      <c r="R342" s="48"/>
      <c r="T342" s="221" t="s">
        <v>22</v>
      </c>
      <c r="U342" s="56" t="s">
        <v>46</v>
      </c>
      <c r="V342" s="47"/>
      <c r="W342" s="222">
        <f>V342*K342</f>
        <v>0</v>
      </c>
      <c r="X342" s="222">
        <v>0</v>
      </c>
      <c r="Y342" s="222">
        <f>X342*K342</f>
        <v>0</v>
      </c>
      <c r="Z342" s="222">
        <v>0</v>
      </c>
      <c r="AA342" s="223">
        <f>Z342*K342</f>
        <v>0</v>
      </c>
      <c r="AR342" s="22" t="s">
        <v>586</v>
      </c>
      <c r="AT342" s="22" t="s">
        <v>219</v>
      </c>
      <c r="AU342" s="22" t="s">
        <v>102</v>
      </c>
      <c r="AY342" s="22" t="s">
        <v>148</v>
      </c>
      <c r="BE342" s="137">
        <f>IF(U342="základní",N342,0)</f>
        <v>0</v>
      </c>
      <c r="BF342" s="137">
        <f>IF(U342="snížená",N342,0)</f>
        <v>0</v>
      </c>
      <c r="BG342" s="137">
        <f>IF(U342="zákl. přenesená",N342,0)</f>
        <v>0</v>
      </c>
      <c r="BH342" s="137">
        <f>IF(U342="sníž. přenesená",N342,0)</f>
        <v>0</v>
      </c>
      <c r="BI342" s="137">
        <f>IF(U342="nulová",N342,0)</f>
        <v>0</v>
      </c>
      <c r="BJ342" s="22" t="s">
        <v>86</v>
      </c>
      <c r="BK342" s="137">
        <f>ROUND(L342*K342,2)</f>
        <v>0</v>
      </c>
      <c r="BL342" s="22" t="s">
        <v>586</v>
      </c>
      <c r="BM342" s="22" t="s">
        <v>598</v>
      </c>
    </row>
    <row r="343" s="10" customFormat="1" ht="16.5" customHeight="1">
      <c r="B343" s="224"/>
      <c r="C343" s="225"/>
      <c r="D343" s="225"/>
      <c r="E343" s="226" t="s">
        <v>22</v>
      </c>
      <c r="F343" s="227" t="s">
        <v>352</v>
      </c>
      <c r="G343" s="228"/>
      <c r="H343" s="228"/>
      <c r="I343" s="228"/>
      <c r="J343" s="225"/>
      <c r="K343" s="229">
        <v>16</v>
      </c>
      <c r="L343" s="225"/>
      <c r="M343" s="225"/>
      <c r="N343" s="225"/>
      <c r="O343" s="225"/>
      <c r="P343" s="225"/>
      <c r="Q343" s="225"/>
      <c r="R343" s="230"/>
      <c r="T343" s="231"/>
      <c r="U343" s="225"/>
      <c r="V343" s="225"/>
      <c r="W343" s="225"/>
      <c r="X343" s="225"/>
      <c r="Y343" s="225"/>
      <c r="Z343" s="225"/>
      <c r="AA343" s="232"/>
      <c r="AT343" s="233" t="s">
        <v>172</v>
      </c>
      <c r="AU343" s="233" t="s">
        <v>102</v>
      </c>
      <c r="AV343" s="10" t="s">
        <v>102</v>
      </c>
      <c r="AW343" s="10" t="s">
        <v>38</v>
      </c>
      <c r="AX343" s="10" t="s">
        <v>86</v>
      </c>
      <c r="AY343" s="233" t="s">
        <v>148</v>
      </c>
    </row>
    <row r="344" s="1" customFormat="1" ht="16.5" customHeight="1">
      <c r="B344" s="46"/>
      <c r="C344" s="245" t="s">
        <v>599</v>
      </c>
      <c r="D344" s="245" t="s">
        <v>219</v>
      </c>
      <c r="E344" s="246" t="s">
        <v>600</v>
      </c>
      <c r="F344" s="247" t="s">
        <v>601</v>
      </c>
      <c r="G344" s="247"/>
      <c r="H344" s="247"/>
      <c r="I344" s="247"/>
      <c r="J344" s="248" t="s">
        <v>592</v>
      </c>
      <c r="K344" s="249">
        <v>1084</v>
      </c>
      <c r="L344" s="250">
        <v>0</v>
      </c>
      <c r="M344" s="251"/>
      <c r="N344" s="252">
        <f>ROUND(L344*K344,2)</f>
        <v>0</v>
      </c>
      <c r="O344" s="220"/>
      <c r="P344" s="220"/>
      <c r="Q344" s="220"/>
      <c r="R344" s="48"/>
      <c r="T344" s="221" t="s">
        <v>22</v>
      </c>
      <c r="U344" s="56" t="s">
        <v>46</v>
      </c>
      <c r="V344" s="47"/>
      <c r="W344" s="222">
        <f>V344*K344</f>
        <v>0</v>
      </c>
      <c r="X344" s="222">
        <v>0</v>
      </c>
      <c r="Y344" s="222">
        <f>X344*K344</f>
        <v>0</v>
      </c>
      <c r="Z344" s="222">
        <v>0</v>
      </c>
      <c r="AA344" s="223">
        <f>Z344*K344</f>
        <v>0</v>
      </c>
      <c r="AR344" s="22" t="s">
        <v>586</v>
      </c>
      <c r="AT344" s="22" t="s">
        <v>219</v>
      </c>
      <c r="AU344" s="22" t="s">
        <v>102</v>
      </c>
      <c r="AY344" s="22" t="s">
        <v>148</v>
      </c>
      <c r="BE344" s="137">
        <f>IF(U344="základní",N344,0)</f>
        <v>0</v>
      </c>
      <c r="BF344" s="137">
        <f>IF(U344="snížená",N344,0)</f>
        <v>0</v>
      </c>
      <c r="BG344" s="137">
        <f>IF(U344="zákl. přenesená",N344,0)</f>
        <v>0</v>
      </c>
      <c r="BH344" s="137">
        <f>IF(U344="sníž. přenesená",N344,0)</f>
        <v>0</v>
      </c>
      <c r="BI344" s="137">
        <f>IF(U344="nulová",N344,0)</f>
        <v>0</v>
      </c>
      <c r="BJ344" s="22" t="s">
        <v>86</v>
      </c>
      <c r="BK344" s="137">
        <f>ROUND(L344*K344,2)</f>
        <v>0</v>
      </c>
      <c r="BL344" s="22" t="s">
        <v>586</v>
      </c>
      <c r="BM344" s="22" t="s">
        <v>602</v>
      </c>
    </row>
    <row r="345" s="1" customFormat="1" ht="16.5" customHeight="1">
      <c r="B345" s="46"/>
      <c r="C345" s="245" t="s">
        <v>603</v>
      </c>
      <c r="D345" s="245" t="s">
        <v>219</v>
      </c>
      <c r="E345" s="246" t="s">
        <v>604</v>
      </c>
      <c r="F345" s="247" t="s">
        <v>605</v>
      </c>
      <c r="G345" s="247"/>
      <c r="H345" s="247"/>
      <c r="I345" s="247"/>
      <c r="J345" s="248" t="s">
        <v>177</v>
      </c>
      <c r="K345" s="249">
        <v>12.689</v>
      </c>
      <c r="L345" s="250">
        <v>0</v>
      </c>
      <c r="M345" s="251"/>
      <c r="N345" s="252">
        <f>ROUND(L345*K345,2)</f>
        <v>0</v>
      </c>
      <c r="O345" s="220"/>
      <c r="P345" s="220"/>
      <c r="Q345" s="220"/>
      <c r="R345" s="48"/>
      <c r="T345" s="221" t="s">
        <v>22</v>
      </c>
      <c r="U345" s="56" t="s">
        <v>46</v>
      </c>
      <c r="V345" s="47"/>
      <c r="W345" s="222">
        <f>V345*K345</f>
        <v>0</v>
      </c>
      <c r="X345" s="222">
        <v>0</v>
      </c>
      <c r="Y345" s="222">
        <f>X345*K345</f>
        <v>0</v>
      </c>
      <c r="Z345" s="222">
        <v>0</v>
      </c>
      <c r="AA345" s="223">
        <f>Z345*K345</f>
        <v>0</v>
      </c>
      <c r="AR345" s="22" t="s">
        <v>586</v>
      </c>
      <c r="AT345" s="22" t="s">
        <v>219</v>
      </c>
      <c r="AU345" s="22" t="s">
        <v>102</v>
      </c>
      <c r="AY345" s="22" t="s">
        <v>148</v>
      </c>
      <c r="BE345" s="137">
        <f>IF(U345="základní",N345,0)</f>
        <v>0</v>
      </c>
      <c r="BF345" s="137">
        <f>IF(U345="snížená",N345,0)</f>
        <v>0</v>
      </c>
      <c r="BG345" s="137">
        <f>IF(U345="zákl. přenesená",N345,0)</f>
        <v>0</v>
      </c>
      <c r="BH345" s="137">
        <f>IF(U345="sníž. přenesená",N345,0)</f>
        <v>0</v>
      </c>
      <c r="BI345" s="137">
        <f>IF(U345="nulová",N345,0)</f>
        <v>0</v>
      </c>
      <c r="BJ345" s="22" t="s">
        <v>86</v>
      </c>
      <c r="BK345" s="137">
        <f>ROUND(L345*K345,2)</f>
        <v>0</v>
      </c>
      <c r="BL345" s="22" t="s">
        <v>586</v>
      </c>
      <c r="BM345" s="22" t="s">
        <v>606</v>
      </c>
    </row>
    <row r="346" s="10" customFormat="1" ht="16.5" customHeight="1">
      <c r="B346" s="224"/>
      <c r="C346" s="225"/>
      <c r="D346" s="225"/>
      <c r="E346" s="226" t="s">
        <v>22</v>
      </c>
      <c r="F346" s="227" t="s">
        <v>607</v>
      </c>
      <c r="G346" s="228"/>
      <c r="H346" s="228"/>
      <c r="I346" s="228"/>
      <c r="J346" s="225"/>
      <c r="K346" s="229">
        <v>7.5270000000000001</v>
      </c>
      <c r="L346" s="225"/>
      <c r="M346" s="225"/>
      <c r="N346" s="225"/>
      <c r="O346" s="225"/>
      <c r="P346" s="225"/>
      <c r="Q346" s="225"/>
      <c r="R346" s="230"/>
      <c r="T346" s="231"/>
      <c r="U346" s="225"/>
      <c r="V346" s="225"/>
      <c r="W346" s="225"/>
      <c r="X346" s="225"/>
      <c r="Y346" s="225"/>
      <c r="Z346" s="225"/>
      <c r="AA346" s="232"/>
      <c r="AT346" s="233" t="s">
        <v>172</v>
      </c>
      <c r="AU346" s="233" t="s">
        <v>102</v>
      </c>
      <c r="AV346" s="10" t="s">
        <v>102</v>
      </c>
      <c r="AW346" s="10" t="s">
        <v>38</v>
      </c>
      <c r="AX346" s="10" t="s">
        <v>81</v>
      </c>
      <c r="AY346" s="233" t="s">
        <v>148</v>
      </c>
    </row>
    <row r="347" s="10" customFormat="1" ht="16.5" customHeight="1">
      <c r="B347" s="224"/>
      <c r="C347" s="225"/>
      <c r="D347" s="225"/>
      <c r="E347" s="226" t="s">
        <v>22</v>
      </c>
      <c r="F347" s="244" t="s">
        <v>608</v>
      </c>
      <c r="G347" s="225"/>
      <c r="H347" s="225"/>
      <c r="I347" s="225"/>
      <c r="J347" s="225"/>
      <c r="K347" s="229">
        <v>5.1619999999999999</v>
      </c>
      <c r="L347" s="225"/>
      <c r="M347" s="225"/>
      <c r="N347" s="225"/>
      <c r="O347" s="225"/>
      <c r="P347" s="225"/>
      <c r="Q347" s="225"/>
      <c r="R347" s="230"/>
      <c r="T347" s="231"/>
      <c r="U347" s="225"/>
      <c r="V347" s="225"/>
      <c r="W347" s="225"/>
      <c r="X347" s="225"/>
      <c r="Y347" s="225"/>
      <c r="Z347" s="225"/>
      <c r="AA347" s="232"/>
      <c r="AT347" s="233" t="s">
        <v>172</v>
      </c>
      <c r="AU347" s="233" t="s">
        <v>102</v>
      </c>
      <c r="AV347" s="10" t="s">
        <v>102</v>
      </c>
      <c r="AW347" s="10" t="s">
        <v>38</v>
      </c>
      <c r="AX347" s="10" t="s">
        <v>81</v>
      </c>
      <c r="AY347" s="233" t="s">
        <v>148</v>
      </c>
    </row>
    <row r="348" s="11" customFormat="1" ht="16.5" customHeight="1">
      <c r="B348" s="234"/>
      <c r="C348" s="235"/>
      <c r="D348" s="235"/>
      <c r="E348" s="236" t="s">
        <v>22</v>
      </c>
      <c r="F348" s="237" t="s">
        <v>173</v>
      </c>
      <c r="G348" s="235"/>
      <c r="H348" s="235"/>
      <c r="I348" s="235"/>
      <c r="J348" s="235"/>
      <c r="K348" s="238">
        <v>12.689</v>
      </c>
      <c r="L348" s="235"/>
      <c r="M348" s="235"/>
      <c r="N348" s="235"/>
      <c r="O348" s="235"/>
      <c r="P348" s="235"/>
      <c r="Q348" s="235"/>
      <c r="R348" s="239"/>
      <c r="T348" s="240"/>
      <c r="U348" s="235"/>
      <c r="V348" s="235"/>
      <c r="W348" s="235"/>
      <c r="X348" s="235"/>
      <c r="Y348" s="235"/>
      <c r="Z348" s="235"/>
      <c r="AA348" s="241"/>
      <c r="AT348" s="242" t="s">
        <v>172</v>
      </c>
      <c r="AU348" s="242" t="s">
        <v>102</v>
      </c>
      <c r="AV348" s="11" t="s">
        <v>153</v>
      </c>
      <c r="AW348" s="11" t="s">
        <v>38</v>
      </c>
      <c r="AX348" s="11" t="s">
        <v>86</v>
      </c>
      <c r="AY348" s="242" t="s">
        <v>148</v>
      </c>
    </row>
    <row r="349" s="1" customFormat="1" ht="49.92" customHeight="1">
      <c r="B349" s="46"/>
      <c r="C349" s="47"/>
      <c r="D349" s="201" t="s">
        <v>609</v>
      </c>
      <c r="E349" s="47"/>
      <c r="F349" s="47"/>
      <c r="G349" s="47"/>
      <c r="H349" s="47"/>
      <c r="I349" s="47"/>
      <c r="J349" s="47"/>
      <c r="K349" s="47"/>
      <c r="L349" s="47"/>
      <c r="M349" s="47"/>
      <c r="N349" s="202">
        <f>BK349</f>
        <v>0</v>
      </c>
      <c r="O349" s="172"/>
      <c r="P349" s="172"/>
      <c r="Q349" s="172"/>
      <c r="R349" s="48"/>
      <c r="T349" s="187"/>
      <c r="U349" s="72"/>
      <c r="V349" s="72"/>
      <c r="W349" s="72"/>
      <c r="X349" s="72"/>
      <c r="Y349" s="72"/>
      <c r="Z349" s="72"/>
      <c r="AA349" s="74"/>
      <c r="AT349" s="22" t="s">
        <v>80</v>
      </c>
      <c r="AU349" s="22" t="s">
        <v>81</v>
      </c>
      <c r="AY349" s="22" t="s">
        <v>610</v>
      </c>
      <c r="BK349" s="137">
        <v>0</v>
      </c>
    </row>
    <row r="350" s="1" customFormat="1" ht="6.96" customHeight="1">
      <c r="B350" s="75"/>
      <c r="C350" s="76"/>
      <c r="D350" s="76"/>
      <c r="E350" s="76"/>
      <c r="F350" s="76"/>
      <c r="G350" s="76"/>
      <c r="H350" s="76"/>
      <c r="I350" s="76"/>
      <c r="J350" s="76"/>
      <c r="K350" s="76"/>
      <c r="L350" s="76"/>
      <c r="M350" s="76"/>
      <c r="N350" s="76"/>
      <c r="O350" s="76"/>
      <c r="P350" s="76"/>
      <c r="Q350" s="76"/>
      <c r="R350" s="77"/>
    </row>
  </sheetData>
  <sheetProtection sheet="1" formatColumns="0" formatRows="0" objects="1" scenarios="1" spinCount="10" saltValue="2EqV8zBYjlU46ITbBc7CSJbexDETd8avh7I/my8VeeyxZsyTdQFATNPVFrrSh1Ql3WmKfZdmtYaJvlGp0QKomA==" hashValue="vgDuI5etcXk6oytNYW4K2JvRI1zNRBpszS32ryUQyT6zoylonz5SyMvb9jjP5+BPlGnLZPMFIzw1YMf37JiiKg==" algorithmName="SHA-512" password="CC35"/>
  <mergeCells count="492">
    <mergeCell ref="F341:I341"/>
    <mergeCell ref="F338:I338"/>
    <mergeCell ref="F339:I339"/>
    <mergeCell ref="F340:I340"/>
    <mergeCell ref="F342:I342"/>
    <mergeCell ref="F343:I343"/>
    <mergeCell ref="F344:I344"/>
    <mergeCell ref="F345:I345"/>
    <mergeCell ref="F346:I346"/>
    <mergeCell ref="F347:I347"/>
    <mergeCell ref="F348:I348"/>
    <mergeCell ref="L329:M329"/>
    <mergeCell ref="L325:M325"/>
    <mergeCell ref="L322:M322"/>
    <mergeCell ref="L323:M323"/>
    <mergeCell ref="L326:M326"/>
    <mergeCell ref="L330:M330"/>
    <mergeCell ref="L332:M332"/>
    <mergeCell ref="L334:M334"/>
    <mergeCell ref="L338:M338"/>
    <mergeCell ref="L340:M340"/>
    <mergeCell ref="L342:M342"/>
    <mergeCell ref="L344:M344"/>
    <mergeCell ref="L345:M345"/>
    <mergeCell ref="N338:Q338"/>
    <mergeCell ref="N334:Q334"/>
    <mergeCell ref="N340:Q340"/>
    <mergeCell ref="N342:Q342"/>
    <mergeCell ref="N344:Q344"/>
    <mergeCell ref="N345:Q345"/>
    <mergeCell ref="N336:Q336"/>
    <mergeCell ref="N337:Q337"/>
    <mergeCell ref="N349:Q349"/>
    <mergeCell ref="N332:Q332"/>
    <mergeCell ref="N329:Q329"/>
    <mergeCell ref="N330:Q330"/>
    <mergeCell ref="N328:Q328"/>
    <mergeCell ref="N333:Q333"/>
    <mergeCell ref="F319:I319"/>
    <mergeCell ref="F322:I322"/>
    <mergeCell ref="F320:I320"/>
    <mergeCell ref="F321:I321"/>
    <mergeCell ref="F323:I323"/>
    <mergeCell ref="F325:I325"/>
    <mergeCell ref="F326:I326"/>
    <mergeCell ref="F329:I329"/>
    <mergeCell ref="F330:I330"/>
    <mergeCell ref="F331:I331"/>
    <mergeCell ref="F332:I332"/>
    <mergeCell ref="F334:I334"/>
    <mergeCell ref="F335:I335"/>
    <mergeCell ref="L318:M318"/>
    <mergeCell ref="N318:Q318"/>
    <mergeCell ref="L319:M319"/>
    <mergeCell ref="N319:Q319"/>
    <mergeCell ref="L320:M320"/>
    <mergeCell ref="N320:Q320"/>
    <mergeCell ref="L321:M321"/>
    <mergeCell ref="N321:Q321"/>
    <mergeCell ref="N322:Q322"/>
    <mergeCell ref="N323:Q323"/>
    <mergeCell ref="N325:Q325"/>
    <mergeCell ref="N326:Q326"/>
    <mergeCell ref="N324:Q324"/>
    <mergeCell ref="N327:Q327"/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H1:K1"/>
    <mergeCell ref="S2:AC2"/>
    <mergeCell ref="M26:P26"/>
    <mergeCell ref="M29:P29"/>
    <mergeCell ref="M27:P27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D107:H107"/>
    <mergeCell ref="D105:H105"/>
    <mergeCell ref="D106:H106"/>
    <mergeCell ref="D108:H108"/>
    <mergeCell ref="D109:H109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4:Q104"/>
    <mergeCell ref="N105:Q105"/>
    <mergeCell ref="N106:Q106"/>
    <mergeCell ref="N107:Q107"/>
    <mergeCell ref="N108:Q108"/>
    <mergeCell ref="N109:Q109"/>
    <mergeCell ref="N110:Q110"/>
    <mergeCell ref="L112:Q112"/>
    <mergeCell ref="C118:Q118"/>
    <mergeCell ref="F120:P120"/>
    <mergeCell ref="M122:P122"/>
    <mergeCell ref="M124:Q124"/>
    <mergeCell ref="M125:Q125"/>
    <mergeCell ref="F127:I127"/>
    <mergeCell ref="L127:M127"/>
    <mergeCell ref="N127:Q127"/>
    <mergeCell ref="N128:Q128"/>
    <mergeCell ref="N129:Q129"/>
    <mergeCell ref="N130:Q130"/>
    <mergeCell ref="F131:I131"/>
    <mergeCell ref="F132:I132"/>
    <mergeCell ref="L131:M131"/>
    <mergeCell ref="N131:Q131"/>
    <mergeCell ref="L132:M132"/>
    <mergeCell ref="N132:Q132"/>
    <mergeCell ref="L133:M133"/>
    <mergeCell ref="N133:Q133"/>
    <mergeCell ref="L134:M134"/>
    <mergeCell ref="N134:Q134"/>
    <mergeCell ref="L135:M135"/>
    <mergeCell ref="N135:Q135"/>
    <mergeCell ref="F133:I133"/>
    <mergeCell ref="F137:I137"/>
    <mergeCell ref="F135:I135"/>
    <mergeCell ref="F134:I134"/>
    <mergeCell ref="F136:I136"/>
    <mergeCell ref="F138:I138"/>
    <mergeCell ref="L138:M138"/>
    <mergeCell ref="N138:Q138"/>
    <mergeCell ref="F139:I139"/>
    <mergeCell ref="F140:I140"/>
    <mergeCell ref="F143:I143"/>
    <mergeCell ref="F141:I141"/>
    <mergeCell ref="L141:M141"/>
    <mergeCell ref="N141:Q141"/>
    <mergeCell ref="F142:I142"/>
    <mergeCell ref="L142:M142"/>
    <mergeCell ref="N142:Q142"/>
    <mergeCell ref="L144:M144"/>
    <mergeCell ref="N144:Q144"/>
    <mergeCell ref="L145:M145"/>
    <mergeCell ref="N145:Q145"/>
    <mergeCell ref="F144:I144"/>
    <mergeCell ref="F147:I147"/>
    <mergeCell ref="F145:I145"/>
    <mergeCell ref="F146:I146"/>
    <mergeCell ref="L147:M147"/>
    <mergeCell ref="N147:Q147"/>
    <mergeCell ref="F148:I148"/>
    <mergeCell ref="F149:I149"/>
    <mergeCell ref="L149:M149"/>
    <mergeCell ref="N149:Q149"/>
    <mergeCell ref="F150:I150"/>
    <mergeCell ref="F151:I151"/>
    <mergeCell ref="F154:I154"/>
    <mergeCell ref="F152:I152"/>
    <mergeCell ref="F153:I153"/>
    <mergeCell ref="L153:M153"/>
    <mergeCell ref="N153:Q153"/>
    <mergeCell ref="F155:I155"/>
    <mergeCell ref="F156:I156"/>
    <mergeCell ref="L156:M156"/>
    <mergeCell ref="N156:Q156"/>
    <mergeCell ref="F157:I157"/>
    <mergeCell ref="F158:I158"/>
    <mergeCell ref="F161:I161"/>
    <mergeCell ref="F159:I159"/>
    <mergeCell ref="L159:M159"/>
    <mergeCell ref="N159:Q159"/>
    <mergeCell ref="F160:I160"/>
    <mergeCell ref="F162:I162"/>
    <mergeCell ref="L162:M162"/>
    <mergeCell ref="N162:Q162"/>
    <mergeCell ref="F163:I163"/>
    <mergeCell ref="F166:I166"/>
    <mergeCell ref="F164:I164"/>
    <mergeCell ref="F165:I165"/>
    <mergeCell ref="L165:M165"/>
    <mergeCell ref="N165:Q165"/>
    <mergeCell ref="L166:M166"/>
    <mergeCell ref="N166:Q166"/>
    <mergeCell ref="F167:I167"/>
    <mergeCell ref="L168:M168"/>
    <mergeCell ref="N168:Q168"/>
    <mergeCell ref="F168:I168"/>
    <mergeCell ref="F169:I169"/>
    <mergeCell ref="F170:I170"/>
    <mergeCell ref="L170:M170"/>
    <mergeCell ref="N170:Q170"/>
    <mergeCell ref="L171:M171"/>
    <mergeCell ref="N171:Q171"/>
    <mergeCell ref="L172:M172"/>
    <mergeCell ref="N172:Q172"/>
    <mergeCell ref="L173:M173"/>
    <mergeCell ref="N173:Q173"/>
    <mergeCell ref="L174:M174"/>
    <mergeCell ref="N174:Q174"/>
    <mergeCell ref="F171:I171"/>
    <mergeCell ref="F174:I174"/>
    <mergeCell ref="F172:I172"/>
    <mergeCell ref="F173:I173"/>
    <mergeCell ref="F176:I176"/>
    <mergeCell ref="L176:M176"/>
    <mergeCell ref="N176:Q176"/>
    <mergeCell ref="F177:I177"/>
    <mergeCell ref="L178:M178"/>
    <mergeCell ref="N178:Q178"/>
    <mergeCell ref="N175:Q175"/>
    <mergeCell ref="F178:I178"/>
    <mergeCell ref="F181:I181"/>
    <mergeCell ref="F179:I179"/>
    <mergeCell ref="F180:I180"/>
    <mergeCell ref="L180:M180"/>
    <mergeCell ref="N180:Q180"/>
    <mergeCell ref="L181:M181"/>
    <mergeCell ref="N181:Q181"/>
    <mergeCell ref="F182:I182"/>
    <mergeCell ref="L183:M183"/>
    <mergeCell ref="N183:Q183"/>
    <mergeCell ref="F183:I183"/>
    <mergeCell ref="F186:I186"/>
    <mergeCell ref="F184:I184"/>
    <mergeCell ref="F185:I185"/>
    <mergeCell ref="L185:M185"/>
    <mergeCell ref="N185:Q185"/>
    <mergeCell ref="F187:I187"/>
    <mergeCell ref="L187:M187"/>
    <mergeCell ref="N187:Q187"/>
    <mergeCell ref="F188:I188"/>
    <mergeCell ref="F189:I189"/>
    <mergeCell ref="L190:M190"/>
    <mergeCell ref="N190:Q190"/>
    <mergeCell ref="F190:I190"/>
    <mergeCell ref="F193:I193"/>
    <mergeCell ref="F191:I191"/>
    <mergeCell ref="F192:I192"/>
    <mergeCell ref="L193:M193"/>
    <mergeCell ref="N193:Q193"/>
    <mergeCell ref="F194:I194"/>
    <mergeCell ref="F195:I195"/>
    <mergeCell ref="L196:M196"/>
    <mergeCell ref="N196:Q196"/>
    <mergeCell ref="L197:M197"/>
    <mergeCell ref="N197:Q197"/>
    <mergeCell ref="F196:I196"/>
    <mergeCell ref="F199:I199"/>
    <mergeCell ref="F197:I197"/>
    <mergeCell ref="F198:I198"/>
    <mergeCell ref="L199:M199"/>
    <mergeCell ref="N199:Q199"/>
    <mergeCell ref="F200:I200"/>
    <mergeCell ref="L200:M200"/>
    <mergeCell ref="N200:Q200"/>
    <mergeCell ref="L201:M201"/>
    <mergeCell ref="N201:Q201"/>
    <mergeCell ref="F201:I201"/>
    <mergeCell ref="F204:I204"/>
    <mergeCell ref="F202:I202"/>
    <mergeCell ref="F203:I203"/>
    <mergeCell ref="L204:M204"/>
    <mergeCell ref="N204:Q204"/>
    <mergeCell ref="F205:I205"/>
    <mergeCell ref="F206:I206"/>
    <mergeCell ref="L206:M206"/>
    <mergeCell ref="N206:Q206"/>
    <mergeCell ref="F207:I207"/>
    <mergeCell ref="F210:I210"/>
    <mergeCell ref="F208:I208"/>
    <mergeCell ref="L208:M208"/>
    <mergeCell ref="N208:Q208"/>
    <mergeCell ref="F209:I209"/>
    <mergeCell ref="L210:M210"/>
    <mergeCell ref="N210:Q210"/>
    <mergeCell ref="F211:I211"/>
    <mergeCell ref="F212:I212"/>
    <mergeCell ref="F215:I215"/>
    <mergeCell ref="F213:I213"/>
    <mergeCell ref="L213:M213"/>
    <mergeCell ref="N213:Q213"/>
    <mergeCell ref="F214:I214"/>
    <mergeCell ref="L215:M215"/>
    <mergeCell ref="N215:Q215"/>
    <mergeCell ref="F216:I216"/>
    <mergeCell ref="F217:I217"/>
    <mergeCell ref="F219:I219"/>
    <mergeCell ref="F221:I221"/>
    <mergeCell ref="L219:M219"/>
    <mergeCell ref="N219:Q219"/>
    <mergeCell ref="F220:I220"/>
    <mergeCell ref="L221:M221"/>
    <mergeCell ref="N221:Q221"/>
    <mergeCell ref="F222:I222"/>
    <mergeCell ref="L222:M222"/>
    <mergeCell ref="N222:Q222"/>
    <mergeCell ref="F223:I223"/>
    <mergeCell ref="N218:Q218"/>
    <mergeCell ref="F224:I224"/>
    <mergeCell ref="F227:I227"/>
    <mergeCell ref="F225:I225"/>
    <mergeCell ref="F226:I226"/>
    <mergeCell ref="L226:M226"/>
    <mergeCell ref="N226:Q226"/>
    <mergeCell ref="L229:M229"/>
    <mergeCell ref="N229:Q229"/>
    <mergeCell ref="N228:Q228"/>
    <mergeCell ref="F229:I229"/>
    <mergeCell ref="F230:I230"/>
    <mergeCell ref="F231:I231"/>
    <mergeCell ref="F232:I232"/>
    <mergeCell ref="F233:I233"/>
    <mergeCell ref="L233:M233"/>
    <mergeCell ref="N233:Q233"/>
    <mergeCell ref="F234:I234"/>
    <mergeCell ref="F235:I235"/>
    <mergeCell ref="F236:I236"/>
    <mergeCell ref="F237:I237"/>
    <mergeCell ref="L237:M237"/>
    <mergeCell ref="N237:Q237"/>
    <mergeCell ref="L239:M239"/>
    <mergeCell ref="N239:Q239"/>
    <mergeCell ref="L241:M241"/>
    <mergeCell ref="N241:Q241"/>
    <mergeCell ref="N238:Q238"/>
    <mergeCell ref="F239:I239"/>
    <mergeCell ref="F240:I240"/>
    <mergeCell ref="F241:I241"/>
    <mergeCell ref="F242:I242"/>
    <mergeCell ref="F243:I243"/>
    <mergeCell ref="F245:I245"/>
    <mergeCell ref="L245:M245"/>
    <mergeCell ref="N245:Q245"/>
    <mergeCell ref="F246:I246"/>
    <mergeCell ref="F247:I247"/>
    <mergeCell ref="N249:Q249"/>
    <mergeCell ref="N250:Q250"/>
    <mergeCell ref="N244:Q244"/>
    <mergeCell ref="N248:Q248"/>
    <mergeCell ref="F249:I249"/>
    <mergeCell ref="F251:I251"/>
    <mergeCell ref="L249:M249"/>
    <mergeCell ref="F250:I250"/>
    <mergeCell ref="L250:M250"/>
    <mergeCell ref="L252:M252"/>
    <mergeCell ref="N252:Q252"/>
    <mergeCell ref="F252:I252"/>
    <mergeCell ref="F254:I254"/>
    <mergeCell ref="F253:I253"/>
    <mergeCell ref="F255:I255"/>
    <mergeCell ref="L255:M255"/>
    <mergeCell ref="N255:Q255"/>
    <mergeCell ref="F256:I256"/>
    <mergeCell ref="F258:I258"/>
    <mergeCell ref="F257:I257"/>
    <mergeCell ref="L258:M258"/>
    <mergeCell ref="N258:Q258"/>
    <mergeCell ref="F259:I259"/>
    <mergeCell ref="F262:I262"/>
    <mergeCell ref="F260:I260"/>
    <mergeCell ref="F261:I261"/>
    <mergeCell ref="L261:M261"/>
    <mergeCell ref="N261:Q261"/>
    <mergeCell ref="L264:M264"/>
    <mergeCell ref="N264:Q264"/>
    <mergeCell ref="F263:I263"/>
    <mergeCell ref="F266:I266"/>
    <mergeCell ref="F264:I264"/>
    <mergeCell ref="F265:I265"/>
    <mergeCell ref="F267:I267"/>
    <mergeCell ref="L267:M267"/>
    <mergeCell ref="N267:Q267"/>
    <mergeCell ref="F268:I268"/>
    <mergeCell ref="F269:I269"/>
    <mergeCell ref="F270:I270"/>
    <mergeCell ref="L270:M270"/>
    <mergeCell ref="N270:Q270"/>
    <mergeCell ref="F271:I271"/>
    <mergeCell ref="F273:I273"/>
    <mergeCell ref="F272:I272"/>
    <mergeCell ref="L273:M273"/>
    <mergeCell ref="N273:Q273"/>
    <mergeCell ref="F274:I274"/>
    <mergeCell ref="L276:M276"/>
    <mergeCell ref="N276:Q276"/>
    <mergeCell ref="F275:I275"/>
    <mergeCell ref="F278:I278"/>
    <mergeCell ref="F276:I276"/>
    <mergeCell ref="F277:I277"/>
    <mergeCell ref="F279:I279"/>
    <mergeCell ref="L279:M279"/>
    <mergeCell ref="N279:Q279"/>
    <mergeCell ref="F280:I280"/>
    <mergeCell ref="F281:I281"/>
    <mergeCell ref="F282:I282"/>
    <mergeCell ref="L282:M282"/>
    <mergeCell ref="N282:Q282"/>
    <mergeCell ref="L283:M283"/>
    <mergeCell ref="N283:Q283"/>
    <mergeCell ref="F283:I283"/>
    <mergeCell ref="F285:I285"/>
    <mergeCell ref="F284:I284"/>
    <mergeCell ref="F286:I286"/>
    <mergeCell ref="L286:M286"/>
    <mergeCell ref="N286:Q286"/>
    <mergeCell ref="L287:M287"/>
    <mergeCell ref="N287:Q287"/>
    <mergeCell ref="L288:M288"/>
    <mergeCell ref="N288:Q288"/>
    <mergeCell ref="F287:I287"/>
    <mergeCell ref="F291:I291"/>
    <mergeCell ref="F288:I288"/>
    <mergeCell ref="F289:I289"/>
    <mergeCell ref="F290:I290"/>
    <mergeCell ref="L291:M291"/>
    <mergeCell ref="N291:Q291"/>
    <mergeCell ref="F292:I292"/>
    <mergeCell ref="F293:I293"/>
    <mergeCell ref="L293:M293"/>
    <mergeCell ref="N293:Q293"/>
    <mergeCell ref="F294:I294"/>
    <mergeCell ref="F297:I297"/>
    <mergeCell ref="F295:I295"/>
    <mergeCell ref="L295:M295"/>
    <mergeCell ref="N295:Q295"/>
    <mergeCell ref="F296:I296"/>
    <mergeCell ref="L297:M297"/>
    <mergeCell ref="N297:Q297"/>
    <mergeCell ref="F298:I298"/>
    <mergeCell ref="F299:I299"/>
    <mergeCell ref="F300:I300"/>
    <mergeCell ref="L301:M301"/>
    <mergeCell ref="N301:Q301"/>
    <mergeCell ref="F301:I301"/>
    <mergeCell ref="F304:I304"/>
    <mergeCell ref="F302:I302"/>
    <mergeCell ref="F303:I303"/>
    <mergeCell ref="F305:I305"/>
    <mergeCell ref="L305:M305"/>
    <mergeCell ref="N305:Q305"/>
    <mergeCell ref="F306:I306"/>
    <mergeCell ref="F307:I307"/>
    <mergeCell ref="L308:M308"/>
    <mergeCell ref="N308:Q308"/>
    <mergeCell ref="F308:I308"/>
    <mergeCell ref="F311:I311"/>
    <mergeCell ref="F309:I309"/>
    <mergeCell ref="F310:I310"/>
    <mergeCell ref="L311:M311"/>
    <mergeCell ref="N311:Q311"/>
    <mergeCell ref="F312:I312"/>
    <mergeCell ref="F313:I313"/>
    <mergeCell ref="L313:M313"/>
    <mergeCell ref="N313:Q313"/>
    <mergeCell ref="F314:I314"/>
    <mergeCell ref="L315:M315"/>
    <mergeCell ref="N315:Q315"/>
    <mergeCell ref="N317:Q317"/>
    <mergeCell ref="F315:I315"/>
    <mergeCell ref="F318:I318"/>
    <mergeCell ref="F316:I316"/>
  </mergeCells>
  <hyperlinks>
    <hyperlink ref="F1:G1" location="C2" display="1) Krycí list rozpočtu"/>
    <hyperlink ref="H1:K1" location="C85" display="2) Rekapitulace rozpočtu"/>
    <hyperlink ref="L1" location="C127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HURYTA-PC\Horakova</dc:creator>
  <cp:lastModifiedBy>HURYTA-PC\Horakova</cp:lastModifiedBy>
  <dcterms:created xsi:type="dcterms:W3CDTF">2018-10-02T11:59:06Z</dcterms:created>
  <dcterms:modified xsi:type="dcterms:W3CDTF">2018-10-02T11:59:08Z</dcterms:modified>
</cp:coreProperties>
</file>